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H19" i="3" l="1"/>
  <c r="J31" i="5"/>
  <c r="I37" i="2" l="1"/>
  <c r="H37" i="2"/>
  <c r="C37" i="2"/>
  <c r="J18" i="6"/>
  <c r="I26" i="7"/>
  <c r="C26" i="7"/>
  <c r="J30" i="5"/>
  <c r="J10" i="5"/>
  <c r="F13" i="3" l="1"/>
  <c r="F19" i="3" s="1"/>
  <c r="F29" i="6"/>
  <c r="G29" i="6"/>
  <c r="J47" i="6" s="1"/>
  <c r="H29" i="6"/>
  <c r="J48" i="6" s="1"/>
  <c r="C29" i="6"/>
  <c r="J44" i="6" s="1"/>
  <c r="J8" i="6"/>
  <c r="J10" i="6"/>
  <c r="J11" i="6"/>
  <c r="J12" i="6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28" i="6"/>
  <c r="G26" i="7"/>
  <c r="L43" i="7" s="1"/>
  <c r="L45" i="7"/>
  <c r="D26" i="7"/>
  <c r="F26" i="7"/>
  <c r="L40" i="7"/>
  <c r="J26" i="7"/>
  <c r="L8" i="7"/>
  <c r="L10" i="7"/>
  <c r="L11" i="7"/>
  <c r="L12" i="7"/>
  <c r="L13" i="7"/>
  <c r="L14" i="7"/>
  <c r="L15" i="7"/>
  <c r="L16" i="7"/>
  <c r="L17" i="7"/>
  <c r="L19" i="7"/>
  <c r="L20" i="7"/>
  <c r="L21" i="7"/>
  <c r="L22" i="7"/>
  <c r="L23" i="7"/>
  <c r="L24" i="7"/>
  <c r="L25" i="7"/>
  <c r="J29" i="6" l="1"/>
  <c r="L41" i="7"/>
  <c r="J8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F31" i="5"/>
  <c r="G31" i="5"/>
  <c r="A2" i="5"/>
  <c r="A2" i="7" s="1"/>
  <c r="A2" i="6" s="1"/>
  <c r="E37" i="2"/>
  <c r="F37" i="2"/>
  <c r="G37" i="2"/>
  <c r="J37" i="2"/>
  <c r="K37" i="2"/>
  <c r="L37" i="2"/>
  <c r="N8" i="2"/>
  <c r="N10" i="2"/>
  <c r="N11" i="2"/>
  <c r="N12" i="2"/>
  <c r="N13" i="2"/>
  <c r="N14" i="2"/>
  <c r="N15" i="2"/>
  <c r="N16" i="2"/>
  <c r="N17" i="2"/>
  <c r="N18" i="2"/>
  <c r="N19" i="2"/>
  <c r="N20" i="2"/>
  <c r="N21" i="2"/>
  <c r="D22" i="2"/>
  <c r="D37" i="2" s="1"/>
  <c r="C38" i="2" s="1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A3" i="3" l="1"/>
  <c r="N22" i="2"/>
  <c r="N37" i="2" s="1"/>
  <c r="H26" i="7" l="1"/>
  <c r="L44" i="7" s="1"/>
  <c r="H9" i="3" l="1"/>
  <c r="H11" i="3"/>
  <c r="H12" i="3"/>
  <c r="H14" i="3"/>
  <c r="H15" i="3"/>
  <c r="H16" i="3"/>
  <c r="H17" i="3"/>
  <c r="H18" i="3"/>
  <c r="H31" i="5" l="1"/>
  <c r="E31" i="5" l="1"/>
  <c r="E18" i="7"/>
  <c r="E26" i="7" s="1"/>
  <c r="C27" i="7" l="1"/>
  <c r="L18" i="7"/>
  <c r="L26" i="7" s="1"/>
  <c r="C32" i="5"/>
  <c r="N30" i="5"/>
  <c r="L42" i="7" l="1"/>
  <c r="L46" i="7" s="1"/>
  <c r="H13" i="3" l="1"/>
  <c r="E29" i="6" l="1"/>
  <c r="J46" i="6" s="1"/>
  <c r="L48" i="7" l="1"/>
  <c r="D29" i="6"/>
  <c r="J45" i="6" l="1"/>
  <c r="J49" i="6" s="1"/>
  <c r="C30" i="6"/>
</calcChain>
</file>

<file path=xl/sharedStrings.xml><?xml version="1.0" encoding="utf-8"?>
<sst xmlns="http://schemas.openxmlformats.org/spreadsheetml/2006/main" count="221" uniqueCount="107">
  <si>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</si>
  <si>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</si>
  <si>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</si>
  <si>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</si>
  <si>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</si>
  <si>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</si>
  <si>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</si>
  <si>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</si>
  <si>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</si>
  <si>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</si>
  <si>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</si>
  <si>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</si>
  <si>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</si>
  <si>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</si>
  <si>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</si>
  <si>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</si>
  <si>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</si>
  <si>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</si>
  <si>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</si>
  <si>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</si>
  <si>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</si>
  <si>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</si>
  <si>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</si>
  <si>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</si>
  <si>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</si>
  <si>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</si>
  <si>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</si>
  <si>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</si>
  <si>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</si>
  <si>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</si>
  <si>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</si>
  <si>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</si>
  <si>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</si>
  <si>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</si>
  <si>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</si>
  <si>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</si>
  <si>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</si>
  <si>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</si>
  <si>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</si>
  <si>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</si>
  <si>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</si>
  <si>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</si>
  <si>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</si>
  <si>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</si>
  <si>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</si>
  <si>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Họ Và Tên</t>
  </si>
  <si>
    <t>Triệu Phúc Vi</t>
  </si>
  <si>
    <t>Đặng Tiến Cường</t>
  </si>
  <si>
    <t>Đặng Tiến Dũng</t>
  </si>
  <si>
    <t>Đặng Hữu Lâm</t>
  </si>
  <si>
    <t>Đặng Phúc Thắng B</t>
  </si>
  <si>
    <t>Đặng Phúc Thành</t>
  </si>
  <si>
    <t>Đặng Phúc Chu</t>
  </si>
  <si>
    <t>Lý Phúc Sính</t>
  </si>
  <si>
    <t>Hoàng Hữu Toàn</t>
  </si>
  <si>
    <t>Đặng Thị Yến</t>
  </si>
  <si>
    <t>Đặng Hữu Liên</t>
  </si>
  <si>
    <t>Triệu Hữu Công</t>
  </si>
  <si>
    <t>Đặng Nho Hòa</t>
  </si>
  <si>
    <t>Đặng Tiến Hùng</t>
  </si>
  <si>
    <t>Hoàng Phúc Sơn</t>
  </si>
  <si>
    <t>Triệu Xuân Phú</t>
  </si>
  <si>
    <t>Triệu Xuân Hòa</t>
  </si>
  <si>
    <t>Thôn Nà Nguộc</t>
  </si>
  <si>
    <t>Hoàng Thị Tiên</t>
  </si>
  <si>
    <t>Lý Thị Tỵ</t>
  </si>
  <si>
    <t>Đặng Phúc Hạnh</t>
  </si>
  <si>
    <t>Triệu Xuân Cao</t>
  </si>
  <si>
    <t>Đặng Phúc An A</t>
  </si>
  <si>
    <t>Triệu Chí Lộc</t>
  </si>
  <si>
    <t>Đặng Phúc Hiền</t>
  </si>
  <si>
    <t>Đặng Thị Báo</t>
  </si>
  <si>
    <t>Đặng Tiến Bằng</t>
  </si>
  <si>
    <t>Hoàng Văn Minh</t>
  </si>
  <si>
    <t>Bàn Văn Phú</t>
  </si>
  <si>
    <t>Triệu Xuân Vinh</t>
  </si>
  <si>
    <t>Hoàng Hữu Trình</t>
  </si>
  <si>
    <t>Đặng Phúc Thắng A</t>
  </si>
  <si>
    <t>Bàn Thị Nguyệt</t>
  </si>
  <si>
    <t>Đặng Hữu Phương</t>
  </si>
  <si>
    <t>Đặng Phúc Dũng</t>
  </si>
  <si>
    <t>Bàn Thị Bình</t>
  </si>
  <si>
    <t>Đặng Phúc Hòa</t>
  </si>
  <si>
    <t>Triệu Xuân Bình</t>
  </si>
  <si>
    <t>Đặng Phúc Khách</t>
  </si>
  <si>
    <t>Đặng Phúc Quảng</t>
  </si>
  <si>
    <t>Đặng Hữu Thông</t>
  </si>
  <si>
    <t>Bàn Hữu Thành</t>
  </si>
  <si>
    <t>Đặng Phúc Thanh</t>
  </si>
  <si>
    <t>Triệu Tiến Thanh</t>
  </si>
  <si>
    <t>Đặng  Phúc Thanh B (1985)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</si>
  <si>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</si>
  <si>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</si>
  <si>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</si>
  <si>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</si>
  <si>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</si>
  <si>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</si>
  <si>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</si>
  <si>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</si>
  <si>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</si>
  <si>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Lý Phúc Sình</t>
  </si>
  <si>
    <t>Đợt cơn bão số 10,11</t>
  </si>
  <si>
    <t>Phụ lục 4: TỔNG HỢP HỖ TRỢ ĐỐI VỚI CÂY LÂM NGHIỆP BỊ THIỆT HẠI DO THIÊN TAI (Thôn Nà Nguộc)</t>
  </si>
  <si>
    <t>Phụ lục 1: TỔNG HỢP  HỖ TRỢ ĐỐI VỚI CÂY LÚA BỊ THIỆT HẠI DO THIÊN TAI (Thôn Nà Nguộc)</t>
  </si>
  <si>
    <t>Phụ lục 2: TỔNG HỢP  HỖ TRỢ ĐỐI VỚI CÂY TRỒNG (CÂY LÂU NĂM) BỊ THIỆT HẠI DO THIÊN TAI (Thôn Nà Nguộc)</t>
  </si>
  <si>
    <t>Phụ Lục 3: TỔNG HỢP HỖ TRỢ ĐỐI VỚI CÂY TRỒNG (CÂY HÀNG NĂM) BỊ THIỆT HẠI DO THIÊN TAI (Thôn Nà Nguộc)</t>
  </si>
  <si>
    <t>Phụ lục 5: TỔNG HỢP HỖ TRỢ ĐỐI VỚI THỦY SẢN BỊ THIỆT HẠI DO THIÊN TAI (Thôn Nà Nguộc)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</si>
</sst>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0.000"/>
    <numFmt numFmtId="167" formatCode="0.0000"/>
    <numFmt numFmtId="168" formatCode="_(* #,##0.0_);_(* \(#,##0.0\);_(* &quot;-&quot;??_);_(@_)"/>
    <numFmt numFmtId="169" formatCode="_(* #,##0.000_);_(* \(#,##0.000\);_(* &quot;-&quot;???_);_(@_)"/>
    <numFmt numFmtId="172" formatCode="_(* #,##0.000_);_(* \(#,##0.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5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5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7" fillId="0" borderId="0" xfId="1" applyNumberFormat="1" applyFont="1" applyFill="1"/>
    <xf numFmtId="165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2" borderId="0" xfId="0" applyFont="1" applyFill="1"/>
    <xf numFmtId="0" fontId="0" fillId="2" borderId="0" xfId="0" applyFill="1"/>
    <xf numFmtId="43" fontId="0" fillId="0" borderId="0" xfId="0" applyNumberFormat="1" applyFill="1"/>
    <xf numFmtId="165" fontId="7" fillId="0" borderId="0" xfId="0" applyNumberFormat="1" applyFont="1" applyFill="1"/>
    <xf numFmtId="165" fontId="0" fillId="0" borderId="0" xfId="1" applyNumberFormat="1" applyFont="1"/>
    <xf numFmtId="0" fontId="9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165" fontId="0" fillId="0" borderId="0" xfId="0" applyNumberFormat="1"/>
    <xf numFmtId="0" fontId="2" fillId="0" borderId="1" xfId="0" applyFont="1" applyBorder="1"/>
    <xf numFmtId="165" fontId="2" fillId="0" borderId="1" xfId="0" applyNumberFormat="1" applyFont="1" applyBorder="1"/>
    <xf numFmtId="169" fontId="0" fillId="0" borderId="0" xfId="0" applyNumberFormat="1"/>
    <xf numFmtId="0" fontId="11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0" fontId="7" fillId="0" borderId="1" xfId="0" applyFont="1" applyFill="1" applyBorder="1" applyAlignment="1">
      <alignment vertical="center"/>
    </xf>
    <xf numFmtId="165" fontId="6" fillId="0" borderId="1" xfId="0" applyNumberFormat="1" applyFont="1" applyFill="1" applyBorder="1"/>
    <xf numFmtId="168" fontId="6" fillId="0" borderId="1" xfId="1" applyNumberFormat="1" applyFont="1" applyFill="1" applyBorder="1"/>
    <xf numFmtId="168" fontId="7" fillId="0" borderId="0" xfId="1" applyNumberFormat="1" applyFont="1" applyFill="1" applyBorder="1"/>
    <xf numFmtId="168" fontId="7" fillId="0" borderId="0" xfId="1" applyNumberFormat="1" applyFont="1" applyFill="1"/>
    <xf numFmtId="165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8" fillId="0" borderId="1" xfId="0" applyFont="1" applyFill="1" applyBorder="1"/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/>
    <xf numFmtId="166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/>
    <xf numFmtId="167" fontId="6" fillId="0" borderId="4" xfId="0" applyNumberFormat="1" applyFont="1" applyFill="1" applyBorder="1" applyAlignment="1">
      <alignment horizontal="center"/>
    </xf>
    <xf numFmtId="167" fontId="6" fillId="0" borderId="5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172" fontId="6" fillId="0" borderId="1" xfId="1" applyNumberFormat="1" applyFont="1" applyFill="1" applyBorder="1"/>
    <xf numFmtId="172" fontId="6" fillId="0" borderId="4" xfId="0" applyNumberFormat="1" applyFont="1" applyFill="1" applyBorder="1" applyAlignment="1">
      <alignment horizontal="left"/>
    </xf>
    <xf numFmtId="172" fontId="6" fillId="0" borderId="5" xfId="0" applyNumberFormat="1" applyFont="1" applyFill="1" applyBorder="1" applyAlignment="1">
      <alignment horizontal="left"/>
    </xf>
    <xf numFmtId="172" fontId="6" fillId="0" borderId="3" xfId="0" applyNumberFormat="1" applyFont="1" applyFill="1" applyBorder="1" applyAlignment="1">
      <alignment horizontal="left"/>
    </xf>
    <xf numFmtId="167" fontId="2" fillId="0" borderId="1" xfId="0" applyNumberFormat="1" applyFont="1" applyBorder="1"/>
    <xf numFmtId="167" fontId="2" fillId="0" borderId="4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2"/>
  <sheetViews>
    <sheetView tabSelected="1" zoomScale="96" zoomScaleNormal="96" workbookViewId="0">
      <pane xSplit="5" ySplit="5" topLeftCell="H33" activePane="bottomRight" state="frozen"/>
      <selection pane="topRight" activeCell="F1" sqref="F1"/>
      <selection pane="bottomLeft" activeCell="A6" sqref="A6"/>
      <selection pane="bottomRight" activeCell="C38" sqref="C38:M38"/>
    </sheetView>
  </sheetViews>
  <sheetFormatPr defaultRowHeight="15.75" x14ac:dyDescent="0.25"/>
  <cols>
    <col min="1" max="1" width="5.625" style="48" customWidth="1"/>
    <col min="2" max="2" width="28.125" customWidth="1"/>
    <col min="3" max="3" width="15.7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3.375" style="29" customWidth="1"/>
    <col min="14" max="14" width="13.75" customWidth="1"/>
    <col min="15" max="63" width="9" style="10"/>
  </cols>
  <sheetData>
    <row r="1" spans="1:63" x14ac:dyDescent="0.25">
      <c r="A1" s="44"/>
    </row>
    <row r="2" spans="1:63" x14ac:dyDescent="0.25">
      <c r="A2" s="73" t="s">
        <v>102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63" x14ac:dyDescent="0.25">
      <c r="A3" s="77" t="str">
        <f>'[1]Lam Nghiep'!$A$3:$N$3</f>
        <v>(Kèm theo Thông báo  số 79/TB-UBND ngày 10/11/2025 của UBND xã Tân Kỳ)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63" ht="19.5" customHeight="1" x14ac:dyDescent="0.25">
      <c r="A4" s="74" t="s">
        <v>0</v>
      </c>
      <c r="B4" s="74" t="s">
        <v>42</v>
      </c>
      <c r="C4" s="74" t="s">
        <v>2</v>
      </c>
      <c r="D4" s="74"/>
      <c r="E4" s="74"/>
      <c r="F4" s="74"/>
      <c r="G4" s="74"/>
      <c r="H4" s="74" t="s">
        <v>3</v>
      </c>
      <c r="I4" s="74"/>
      <c r="J4" s="74"/>
      <c r="K4" s="74"/>
      <c r="L4" s="74"/>
      <c r="M4" s="75" t="s">
        <v>29</v>
      </c>
      <c r="N4" s="76" t="s">
        <v>30</v>
      </c>
      <c r="O4" s="9"/>
      <c r="P4" s="9"/>
      <c r="Q4" s="9"/>
      <c r="R4" s="9"/>
      <c r="S4" s="9"/>
    </row>
    <row r="5" spans="1:63" ht="102.75" customHeight="1" x14ac:dyDescent="0.25">
      <c r="A5" s="74"/>
      <c r="B5" s="74"/>
      <c r="C5" s="46" t="s">
        <v>4</v>
      </c>
      <c r="D5" s="46" t="s">
        <v>93</v>
      </c>
      <c r="E5" s="46" t="s">
        <v>5</v>
      </c>
      <c r="F5" s="74" t="s">
        <v>6</v>
      </c>
      <c r="G5" s="74"/>
      <c r="H5" s="46" t="s">
        <v>4</v>
      </c>
      <c r="I5" s="46" t="s">
        <v>93</v>
      </c>
      <c r="J5" s="46" t="s">
        <v>5</v>
      </c>
      <c r="K5" s="74" t="s">
        <v>6</v>
      </c>
      <c r="L5" s="74"/>
      <c r="M5" s="75"/>
      <c r="N5" s="76"/>
      <c r="O5" s="9"/>
      <c r="P5" s="9"/>
      <c r="Q5" s="9"/>
      <c r="R5" s="9"/>
      <c r="S5" s="9"/>
    </row>
    <row r="6" spans="1:63" ht="16.5" customHeight="1" x14ac:dyDescent="0.25">
      <c r="A6" s="45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36" t="s">
        <v>32</v>
      </c>
      <c r="N6" s="37" t="s">
        <v>33</v>
      </c>
      <c r="O6" s="9"/>
      <c r="P6" s="9"/>
      <c r="Q6" s="9"/>
      <c r="R6" s="9"/>
      <c r="S6" s="9"/>
    </row>
    <row r="7" spans="1:63" s="10" customFormat="1" x14ac:dyDescent="0.25">
      <c r="A7" s="45"/>
      <c r="B7" s="49">
        <v>1</v>
      </c>
      <c r="C7" s="49">
        <v>2</v>
      </c>
      <c r="D7" s="49">
        <v>3</v>
      </c>
      <c r="E7" s="49">
        <v>4</v>
      </c>
      <c r="F7" s="49">
        <v>5</v>
      </c>
      <c r="G7" s="49">
        <v>6</v>
      </c>
      <c r="H7" s="49">
        <v>4</v>
      </c>
      <c r="I7" s="49">
        <v>5</v>
      </c>
      <c r="J7" s="49">
        <v>9</v>
      </c>
      <c r="K7" s="49">
        <v>10</v>
      </c>
      <c r="L7" s="49">
        <v>11</v>
      </c>
      <c r="M7" s="50">
        <v>6</v>
      </c>
      <c r="N7" s="51">
        <v>7</v>
      </c>
      <c r="O7" s="9"/>
      <c r="P7" s="9"/>
      <c r="Q7" s="9"/>
      <c r="R7" s="9"/>
      <c r="S7" s="9"/>
    </row>
    <row r="8" spans="1:63" ht="18.75" x14ac:dyDescent="0.3">
      <c r="A8" s="46"/>
      <c r="B8" s="17" t="s">
        <v>63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>
        <f t="shared" ref="N8:N36" si="0">(C8+D8+H8+I8)*M8</f>
        <v>0</v>
      </c>
      <c r="O8" s="9"/>
      <c r="P8" s="9"/>
      <c r="Q8" s="9"/>
      <c r="R8" s="9"/>
      <c r="S8" s="9"/>
    </row>
    <row r="9" spans="1:63" ht="18.75" x14ac:dyDescent="0.3">
      <c r="A9" s="69"/>
      <c r="B9" s="72" t="s">
        <v>101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9"/>
      <c r="P9" s="9"/>
      <c r="Q9" s="9"/>
      <c r="R9" s="9"/>
      <c r="S9" s="9"/>
    </row>
    <row r="10" spans="1:63" s="26" customFormat="1" ht="18.75" x14ac:dyDescent="0.25">
      <c r="A10" s="45">
        <v>1</v>
      </c>
      <c r="B10" s="30" t="s">
        <v>50</v>
      </c>
      <c r="C10" s="13"/>
      <c r="D10" s="13">
        <v>0.2</v>
      </c>
      <c r="E10" s="13"/>
      <c r="F10" s="13"/>
      <c r="G10" s="13"/>
      <c r="H10" s="13"/>
      <c r="I10" s="13"/>
      <c r="J10" s="13"/>
      <c r="K10" s="13"/>
      <c r="L10" s="13"/>
      <c r="M10" s="4">
        <v>15000000</v>
      </c>
      <c r="N10" s="14">
        <f t="shared" si="0"/>
        <v>3000000</v>
      </c>
      <c r="O10" s="9"/>
      <c r="P10" s="9"/>
      <c r="Q10" s="9"/>
      <c r="R10" s="9"/>
      <c r="S10" s="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63" s="26" customFormat="1" ht="18.75" x14ac:dyDescent="0.25">
      <c r="A11" s="45">
        <v>2</v>
      </c>
      <c r="B11" s="30" t="s">
        <v>64</v>
      </c>
      <c r="C11" s="13">
        <v>0.4</v>
      </c>
      <c r="D11" s="13"/>
      <c r="E11" s="13"/>
      <c r="F11" s="13"/>
      <c r="G11" s="13"/>
      <c r="H11" s="13"/>
      <c r="I11" s="13"/>
      <c r="J11" s="13"/>
      <c r="K11" s="13"/>
      <c r="L11" s="13"/>
      <c r="M11" s="4">
        <v>8000000</v>
      </c>
      <c r="N11" s="14">
        <f t="shared" si="0"/>
        <v>3200000</v>
      </c>
      <c r="O11" s="9"/>
      <c r="P11" s="9"/>
      <c r="Q11" s="9"/>
      <c r="R11" s="9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3" s="26" customFormat="1" ht="18.75" x14ac:dyDescent="0.25">
      <c r="A12" s="45">
        <v>3</v>
      </c>
      <c r="B12" s="30" t="s">
        <v>51</v>
      </c>
      <c r="C12" s="13">
        <v>0.3</v>
      </c>
      <c r="D12" s="13"/>
      <c r="E12" s="13"/>
      <c r="F12" s="13"/>
      <c r="G12" s="13"/>
      <c r="H12" s="13"/>
      <c r="I12" s="13"/>
      <c r="J12" s="13"/>
      <c r="K12" s="13"/>
      <c r="L12" s="13"/>
      <c r="M12" s="4">
        <v>8000000</v>
      </c>
      <c r="N12" s="14">
        <f t="shared" si="0"/>
        <v>2400000</v>
      </c>
      <c r="O12" s="9"/>
      <c r="P12" s="9"/>
      <c r="Q12" s="9"/>
      <c r="R12" s="9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</row>
    <row r="13" spans="1:63" s="26" customFormat="1" ht="18.75" x14ac:dyDescent="0.3">
      <c r="A13" s="45">
        <v>4</v>
      </c>
      <c r="B13" s="5" t="s">
        <v>72</v>
      </c>
      <c r="C13" s="13"/>
      <c r="D13" s="13">
        <v>0.1</v>
      </c>
      <c r="E13" s="13"/>
      <c r="F13" s="13"/>
      <c r="G13" s="13"/>
      <c r="H13" s="13"/>
      <c r="I13" s="13"/>
      <c r="J13" s="13"/>
      <c r="K13" s="13"/>
      <c r="L13" s="13"/>
      <c r="M13" s="4">
        <v>15000000</v>
      </c>
      <c r="N13" s="14">
        <f t="shared" si="0"/>
        <v>1500000</v>
      </c>
      <c r="O13" s="9"/>
      <c r="P13" s="9"/>
      <c r="Q13" s="9"/>
      <c r="R13" s="9"/>
      <c r="S13" s="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</row>
    <row r="14" spans="1:63" s="26" customFormat="1" ht="18.75" x14ac:dyDescent="0.25">
      <c r="A14" s="45">
        <v>5</v>
      </c>
      <c r="B14" s="30" t="s">
        <v>49</v>
      </c>
      <c r="C14" s="13">
        <v>0.3</v>
      </c>
      <c r="D14" s="13"/>
      <c r="E14" s="13"/>
      <c r="F14" s="13"/>
      <c r="G14" s="13"/>
      <c r="H14" s="13"/>
      <c r="I14" s="13"/>
      <c r="J14" s="13"/>
      <c r="K14" s="13"/>
      <c r="L14" s="13"/>
      <c r="M14" s="4">
        <v>8000000</v>
      </c>
      <c r="N14" s="14">
        <f t="shared" si="0"/>
        <v>2400000</v>
      </c>
      <c r="O14" s="9"/>
      <c r="P14" s="9"/>
      <c r="Q14" s="9"/>
      <c r="R14" s="9"/>
      <c r="S14" s="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26" customFormat="1" ht="18" customHeight="1" x14ac:dyDescent="0.25">
      <c r="A15" s="78">
        <v>6</v>
      </c>
      <c r="B15" s="79" t="s">
        <v>62</v>
      </c>
      <c r="C15" s="13">
        <v>0.3</v>
      </c>
      <c r="D15" s="13"/>
      <c r="E15" s="13"/>
      <c r="F15" s="13"/>
      <c r="G15" s="13"/>
      <c r="H15" s="13"/>
      <c r="I15" s="13"/>
      <c r="J15" s="13"/>
      <c r="K15" s="13"/>
      <c r="L15" s="13"/>
      <c r="M15" s="4">
        <v>8000000</v>
      </c>
      <c r="N15" s="14">
        <f t="shared" si="0"/>
        <v>2400000</v>
      </c>
      <c r="O15" s="9"/>
      <c r="P15" s="9"/>
      <c r="Q15" s="9"/>
      <c r="R15" s="9"/>
      <c r="S15" s="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26" customFormat="1" ht="18.75" x14ac:dyDescent="0.25">
      <c r="A16" s="78"/>
      <c r="B16" s="79"/>
      <c r="C16" s="13"/>
      <c r="D16" s="13">
        <v>1.4999999999999999E-2</v>
      </c>
      <c r="E16" s="13"/>
      <c r="F16" s="13"/>
      <c r="G16" s="13"/>
      <c r="H16" s="13"/>
      <c r="I16" s="13"/>
      <c r="J16" s="13"/>
      <c r="K16" s="13"/>
      <c r="L16" s="13"/>
      <c r="M16" s="4">
        <v>15000000</v>
      </c>
      <c r="N16" s="14">
        <f t="shared" si="0"/>
        <v>225000</v>
      </c>
      <c r="O16" s="9"/>
      <c r="P16" s="9"/>
      <c r="Q16" s="9"/>
      <c r="R16" s="9"/>
      <c r="S16" s="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</row>
    <row r="17" spans="1:63" s="26" customFormat="1" ht="18.75" x14ac:dyDescent="0.25">
      <c r="A17" s="45">
        <v>7</v>
      </c>
      <c r="B17" s="30" t="s">
        <v>57</v>
      </c>
      <c r="C17" s="13">
        <v>0.1</v>
      </c>
      <c r="D17" s="13"/>
      <c r="E17" s="13"/>
      <c r="F17" s="13"/>
      <c r="G17" s="13"/>
      <c r="H17" s="13"/>
      <c r="I17" s="13"/>
      <c r="J17" s="13"/>
      <c r="K17" s="13"/>
      <c r="L17" s="13"/>
      <c r="M17" s="4">
        <v>8000000</v>
      </c>
      <c r="N17" s="14">
        <f t="shared" si="0"/>
        <v>800000</v>
      </c>
      <c r="O17" s="9"/>
      <c r="P17" s="9"/>
      <c r="Q17" s="9"/>
      <c r="R17" s="9"/>
      <c r="S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</row>
    <row r="18" spans="1:63" s="26" customFormat="1" ht="18.75" x14ac:dyDescent="0.3">
      <c r="A18" s="45">
        <v>8</v>
      </c>
      <c r="B18" s="5" t="s">
        <v>75</v>
      </c>
      <c r="C18" s="13">
        <v>0.3</v>
      </c>
      <c r="D18" s="13"/>
      <c r="E18" s="13"/>
      <c r="F18" s="13"/>
      <c r="G18" s="13"/>
      <c r="H18" s="13"/>
      <c r="I18" s="13"/>
      <c r="J18" s="13"/>
      <c r="K18" s="13"/>
      <c r="L18" s="13"/>
      <c r="M18" s="4">
        <v>8000000</v>
      </c>
      <c r="N18" s="14">
        <f t="shared" si="0"/>
        <v>2400000</v>
      </c>
      <c r="O18" s="9"/>
      <c r="P18" s="9"/>
      <c r="Q18" s="9"/>
      <c r="R18" s="9"/>
      <c r="S18" s="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s="26" customFormat="1" ht="18.75" x14ac:dyDescent="0.25">
      <c r="A19" s="78">
        <v>9</v>
      </c>
      <c r="B19" s="79" t="s">
        <v>48</v>
      </c>
      <c r="C19" s="13">
        <v>0.3</v>
      </c>
      <c r="D19" s="13"/>
      <c r="E19" s="13"/>
      <c r="F19" s="13"/>
      <c r="G19" s="13"/>
      <c r="H19" s="13"/>
      <c r="I19" s="13"/>
      <c r="J19" s="13"/>
      <c r="K19" s="13"/>
      <c r="L19" s="13"/>
      <c r="M19" s="4">
        <v>8000000</v>
      </c>
      <c r="N19" s="14">
        <f t="shared" si="0"/>
        <v>2400000</v>
      </c>
      <c r="O19" s="9"/>
      <c r="P19" s="9"/>
      <c r="Q19" s="9"/>
      <c r="R19" s="9"/>
      <c r="S19" s="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s="26" customFormat="1" ht="18.75" x14ac:dyDescent="0.25">
      <c r="A20" s="78"/>
      <c r="B20" s="79"/>
      <c r="C20" s="13">
        <v>0.1</v>
      </c>
      <c r="D20" s="13"/>
      <c r="E20" s="13"/>
      <c r="F20" s="13"/>
      <c r="G20" s="13"/>
      <c r="H20" s="13"/>
      <c r="I20" s="13"/>
      <c r="J20" s="13"/>
      <c r="K20" s="13"/>
      <c r="L20" s="13"/>
      <c r="M20" s="4">
        <v>8000000</v>
      </c>
      <c r="N20" s="14">
        <f t="shared" si="0"/>
        <v>800000</v>
      </c>
      <c r="O20" s="9"/>
      <c r="P20" s="9"/>
      <c r="Q20" s="9"/>
      <c r="R20" s="9"/>
      <c r="S20" s="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s="26" customFormat="1" ht="18.75" x14ac:dyDescent="0.25">
      <c r="A21" s="45">
        <v>10</v>
      </c>
      <c r="B21" s="30" t="s">
        <v>60</v>
      </c>
      <c r="C21" s="13"/>
      <c r="D21" s="13"/>
      <c r="E21" s="13"/>
      <c r="F21" s="13"/>
      <c r="G21" s="13"/>
      <c r="H21" s="13"/>
      <c r="I21" s="13">
        <v>0.15</v>
      </c>
      <c r="J21" s="13"/>
      <c r="K21" s="13"/>
      <c r="L21" s="13"/>
      <c r="M21" s="14">
        <v>7500000</v>
      </c>
      <c r="N21" s="14">
        <f t="shared" si="0"/>
        <v>1125000</v>
      </c>
      <c r="O21" s="9"/>
      <c r="P21" s="9"/>
      <c r="Q21" s="9"/>
      <c r="R21" s="9"/>
      <c r="S21" s="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</row>
    <row r="22" spans="1:63" s="26" customFormat="1" ht="18.75" x14ac:dyDescent="0.25">
      <c r="A22" s="45">
        <v>11</v>
      </c>
      <c r="B22" s="30" t="s">
        <v>56</v>
      </c>
      <c r="C22" s="13"/>
      <c r="D22" s="13">
        <f>0.2+0.08</f>
        <v>0.28000000000000003</v>
      </c>
      <c r="E22" s="13"/>
      <c r="F22" s="13"/>
      <c r="G22" s="13"/>
      <c r="H22" s="13"/>
      <c r="I22" s="13"/>
      <c r="J22" s="13"/>
      <c r="K22" s="13"/>
      <c r="L22" s="13"/>
      <c r="M22" s="4">
        <v>15000000</v>
      </c>
      <c r="N22" s="14">
        <f t="shared" si="0"/>
        <v>4200000</v>
      </c>
      <c r="O22" s="9"/>
      <c r="P22" s="9"/>
      <c r="Q22" s="9"/>
      <c r="R22" s="9"/>
      <c r="S22" s="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</row>
    <row r="23" spans="1:63" s="26" customFormat="1" ht="18.75" x14ac:dyDescent="0.25">
      <c r="A23" s="45">
        <v>12</v>
      </c>
      <c r="B23" s="30" t="s">
        <v>78</v>
      </c>
      <c r="C23" s="13"/>
      <c r="D23" s="13">
        <v>0.2</v>
      </c>
      <c r="E23" s="13"/>
      <c r="F23" s="13"/>
      <c r="G23" s="13"/>
      <c r="H23" s="13"/>
      <c r="I23" s="13"/>
      <c r="J23" s="13"/>
      <c r="K23" s="13"/>
      <c r="L23" s="13"/>
      <c r="M23" s="4">
        <v>15000000</v>
      </c>
      <c r="N23" s="14">
        <f t="shared" si="0"/>
        <v>3000000</v>
      </c>
      <c r="O23" s="9"/>
      <c r="P23" s="9"/>
      <c r="Q23" s="9"/>
      <c r="R23" s="9"/>
      <c r="S23" s="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</row>
    <row r="24" spans="1:63" s="26" customFormat="1" ht="18.75" x14ac:dyDescent="0.25">
      <c r="A24" s="45">
        <v>13</v>
      </c>
      <c r="B24" s="30" t="s">
        <v>81</v>
      </c>
      <c r="C24" s="13">
        <v>0.4</v>
      </c>
      <c r="D24" s="13"/>
      <c r="E24" s="13"/>
      <c r="F24" s="13"/>
      <c r="G24" s="13"/>
      <c r="H24" s="13"/>
      <c r="I24" s="13"/>
      <c r="J24" s="13"/>
      <c r="K24" s="13"/>
      <c r="L24" s="13"/>
      <c r="M24" s="4">
        <v>8000000</v>
      </c>
      <c r="N24" s="14">
        <f t="shared" si="0"/>
        <v>3200000</v>
      </c>
      <c r="O24" s="9"/>
      <c r="P24" s="9"/>
      <c r="Q24" s="9"/>
      <c r="R24" s="9"/>
      <c r="S24" s="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</row>
    <row r="25" spans="1:63" s="26" customFormat="1" ht="18.75" x14ac:dyDescent="0.3">
      <c r="A25" s="45">
        <v>14</v>
      </c>
      <c r="B25" s="5" t="s">
        <v>82</v>
      </c>
      <c r="C25" s="6"/>
      <c r="D25" s="13"/>
      <c r="E25" s="13"/>
      <c r="F25" s="13"/>
      <c r="G25" s="13"/>
      <c r="H25" s="13">
        <v>0.03</v>
      </c>
      <c r="I25" s="13"/>
      <c r="J25" s="13"/>
      <c r="K25" s="13"/>
      <c r="L25" s="13"/>
      <c r="M25" s="14">
        <v>4000000</v>
      </c>
      <c r="N25" s="14">
        <f t="shared" si="0"/>
        <v>120000</v>
      </c>
      <c r="O25" s="9"/>
      <c r="P25" s="9"/>
      <c r="Q25" s="9"/>
      <c r="R25" s="9"/>
      <c r="S25" s="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</row>
    <row r="26" spans="1:63" s="26" customFormat="1" ht="18.75" x14ac:dyDescent="0.25">
      <c r="A26" s="45">
        <v>15</v>
      </c>
      <c r="B26" s="30" t="s">
        <v>83</v>
      </c>
      <c r="C26" s="13"/>
      <c r="D26" s="6"/>
      <c r="E26" s="13"/>
      <c r="F26" s="13"/>
      <c r="G26" s="13"/>
      <c r="H26" s="13"/>
      <c r="I26" s="13">
        <v>0.2</v>
      </c>
      <c r="J26" s="13"/>
      <c r="K26" s="13"/>
      <c r="L26" s="13"/>
      <c r="M26" s="14">
        <v>7500000</v>
      </c>
      <c r="N26" s="14">
        <f t="shared" si="0"/>
        <v>1500000</v>
      </c>
      <c r="O26" s="9"/>
      <c r="P26" s="9"/>
      <c r="Q26" s="9"/>
      <c r="R26" s="9"/>
      <c r="S26" s="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</row>
    <row r="27" spans="1:63" s="26" customFormat="1" ht="18.75" x14ac:dyDescent="0.25">
      <c r="A27" s="45">
        <v>16</v>
      </c>
      <c r="B27" s="30" t="s">
        <v>90</v>
      </c>
      <c r="C27" s="13">
        <v>0.5</v>
      </c>
      <c r="D27" s="13"/>
      <c r="E27" s="13"/>
      <c r="F27" s="13"/>
      <c r="G27" s="13"/>
      <c r="H27" s="13"/>
      <c r="I27" s="13"/>
      <c r="J27" s="13"/>
      <c r="K27" s="13"/>
      <c r="L27" s="13"/>
      <c r="M27" s="4">
        <v>8000000</v>
      </c>
      <c r="N27" s="14">
        <f t="shared" si="0"/>
        <v>4000000</v>
      </c>
      <c r="O27" s="9"/>
      <c r="P27" s="9"/>
      <c r="Q27" s="9"/>
      <c r="R27" s="9"/>
      <c r="S27" s="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</row>
    <row r="28" spans="1:63" s="26" customFormat="1" ht="18.75" x14ac:dyDescent="0.25">
      <c r="A28" s="45">
        <v>17</v>
      </c>
      <c r="B28" s="30" t="s">
        <v>84</v>
      </c>
      <c r="C28" s="13"/>
      <c r="D28" s="13">
        <v>0.4</v>
      </c>
      <c r="E28" s="13"/>
      <c r="F28" s="13"/>
      <c r="G28" s="13"/>
      <c r="H28" s="13"/>
      <c r="I28" s="13"/>
      <c r="J28" s="13"/>
      <c r="K28" s="13"/>
      <c r="L28" s="13"/>
      <c r="M28" s="4">
        <v>15000000</v>
      </c>
      <c r="N28" s="14">
        <f t="shared" si="0"/>
        <v>6000000</v>
      </c>
      <c r="O28" s="9"/>
      <c r="P28" s="9"/>
      <c r="Q28" s="9"/>
      <c r="R28" s="9"/>
      <c r="S28" s="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s="26" customFormat="1" ht="18.75" x14ac:dyDescent="0.25">
      <c r="A29" s="78">
        <v>18</v>
      </c>
      <c r="B29" s="79" t="s">
        <v>61</v>
      </c>
      <c r="C29" s="6"/>
      <c r="D29" s="13"/>
      <c r="E29" s="13"/>
      <c r="F29" s="13"/>
      <c r="G29" s="13"/>
      <c r="H29" s="13">
        <v>0.1</v>
      </c>
      <c r="I29" s="13"/>
      <c r="J29" s="13"/>
      <c r="K29" s="13"/>
      <c r="L29" s="13"/>
      <c r="M29" s="14">
        <v>4000000</v>
      </c>
      <c r="N29" s="14">
        <f t="shared" si="0"/>
        <v>400000</v>
      </c>
      <c r="O29" s="9"/>
      <c r="P29" s="9"/>
      <c r="Q29" s="9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</row>
    <row r="30" spans="1:63" s="26" customFormat="1" ht="18.75" x14ac:dyDescent="0.25">
      <c r="A30" s="78"/>
      <c r="B30" s="79"/>
      <c r="C30" s="13"/>
      <c r="D30" s="13">
        <v>0.4</v>
      </c>
      <c r="E30" s="13"/>
      <c r="F30" s="13"/>
      <c r="G30" s="13"/>
      <c r="H30" s="13"/>
      <c r="I30" s="13"/>
      <c r="J30" s="13"/>
      <c r="K30" s="13"/>
      <c r="L30" s="13"/>
      <c r="M30" s="4">
        <v>15000000</v>
      </c>
      <c r="N30" s="14">
        <f t="shared" si="0"/>
        <v>6000000</v>
      </c>
      <c r="O30" s="9"/>
      <c r="P30" s="9"/>
      <c r="Q30" s="9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</row>
    <row r="31" spans="1:63" s="26" customFormat="1" ht="18.75" x14ac:dyDescent="0.3">
      <c r="A31" s="45">
        <v>19</v>
      </c>
      <c r="B31" s="5" t="s">
        <v>85</v>
      </c>
      <c r="C31" s="13">
        <v>0.3</v>
      </c>
      <c r="D31" s="13"/>
      <c r="E31" s="13"/>
      <c r="F31" s="13"/>
      <c r="G31" s="13"/>
      <c r="H31" s="13"/>
      <c r="I31" s="13"/>
      <c r="J31" s="13"/>
      <c r="K31" s="13"/>
      <c r="L31" s="13"/>
      <c r="M31" s="4">
        <v>8000000</v>
      </c>
      <c r="N31" s="14">
        <f t="shared" si="0"/>
        <v>2400000</v>
      </c>
      <c r="O31" s="9"/>
      <c r="P31" s="9"/>
      <c r="Q31" s="9"/>
      <c r="R31" s="9"/>
      <c r="S31" s="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</row>
    <row r="32" spans="1:63" s="26" customFormat="1" ht="18.75" x14ac:dyDescent="0.25">
      <c r="A32" s="45">
        <v>20</v>
      </c>
      <c r="B32" s="30" t="s">
        <v>100</v>
      </c>
      <c r="C32" s="13">
        <v>0.5</v>
      </c>
      <c r="D32" s="13"/>
      <c r="E32" s="13"/>
      <c r="F32" s="13"/>
      <c r="G32" s="13"/>
      <c r="H32" s="13"/>
      <c r="I32" s="13"/>
      <c r="J32" s="13"/>
      <c r="K32" s="13"/>
      <c r="L32" s="13"/>
      <c r="M32" s="4">
        <v>8000000</v>
      </c>
      <c r="N32" s="14">
        <f t="shared" si="0"/>
        <v>4000000</v>
      </c>
      <c r="O32" s="9"/>
      <c r="P32" s="9"/>
      <c r="Q32" s="9"/>
      <c r="R32" s="9"/>
      <c r="S32" s="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</row>
    <row r="33" spans="1:63" s="26" customFormat="1" ht="18.75" x14ac:dyDescent="0.3">
      <c r="A33" s="45">
        <v>21</v>
      </c>
      <c r="B33" s="5" t="s">
        <v>86</v>
      </c>
      <c r="C33" s="13">
        <v>0.3</v>
      </c>
      <c r="D33" s="13"/>
      <c r="E33" s="13"/>
      <c r="F33" s="13"/>
      <c r="G33" s="13"/>
      <c r="H33" s="13"/>
      <c r="I33" s="13"/>
      <c r="J33" s="13"/>
      <c r="K33" s="13"/>
      <c r="L33" s="13"/>
      <c r="M33" s="4">
        <v>8000000</v>
      </c>
      <c r="N33" s="14">
        <f t="shared" si="0"/>
        <v>2400000</v>
      </c>
      <c r="O33" s="9"/>
      <c r="P33" s="9"/>
      <c r="Q33" s="9"/>
      <c r="R33" s="9"/>
      <c r="S33" s="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</row>
    <row r="34" spans="1:63" s="26" customFormat="1" ht="18.75" x14ac:dyDescent="0.25">
      <c r="A34" s="45">
        <v>22</v>
      </c>
      <c r="B34" s="30" t="s">
        <v>87</v>
      </c>
      <c r="C34" s="13">
        <v>0.3</v>
      </c>
      <c r="D34" s="13"/>
      <c r="E34" s="13"/>
      <c r="F34" s="13"/>
      <c r="G34" s="13"/>
      <c r="H34" s="13"/>
      <c r="I34" s="13"/>
      <c r="J34" s="13"/>
      <c r="K34" s="13"/>
      <c r="L34" s="13"/>
      <c r="M34" s="4">
        <v>8000000</v>
      </c>
      <c r="N34" s="14">
        <f t="shared" si="0"/>
        <v>2400000</v>
      </c>
      <c r="O34" s="9"/>
      <c r="P34" s="9"/>
      <c r="Q34" s="9"/>
      <c r="R34" s="9"/>
      <c r="S34" s="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</row>
    <row r="35" spans="1:63" s="26" customFormat="1" ht="18.75" x14ac:dyDescent="0.25">
      <c r="A35" s="78">
        <v>23</v>
      </c>
      <c r="B35" s="79" t="s">
        <v>88</v>
      </c>
      <c r="C35" s="13"/>
      <c r="D35" s="13">
        <v>0.3</v>
      </c>
      <c r="E35" s="13"/>
      <c r="F35" s="13"/>
      <c r="G35" s="13"/>
      <c r="H35" s="13"/>
      <c r="I35" s="13"/>
      <c r="J35" s="13"/>
      <c r="K35" s="13"/>
      <c r="L35" s="13"/>
      <c r="M35" s="4">
        <v>15000000</v>
      </c>
      <c r="N35" s="14">
        <f t="shared" si="0"/>
        <v>4500000</v>
      </c>
      <c r="O35" s="9"/>
      <c r="P35" s="9"/>
      <c r="Q35" s="9"/>
      <c r="R35" s="9"/>
      <c r="S35" s="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</row>
    <row r="36" spans="1:63" s="26" customFormat="1" ht="18.75" x14ac:dyDescent="0.25">
      <c r="A36" s="78"/>
      <c r="B36" s="79"/>
      <c r="C36" s="13"/>
      <c r="D36" s="13">
        <v>0.2</v>
      </c>
      <c r="E36" s="13"/>
      <c r="F36" s="13"/>
      <c r="G36" s="13"/>
      <c r="H36" s="13"/>
      <c r="I36" s="13"/>
      <c r="J36" s="13"/>
      <c r="K36" s="13"/>
      <c r="L36" s="13"/>
      <c r="M36" s="4">
        <v>15000000</v>
      </c>
      <c r="N36" s="14">
        <f t="shared" si="0"/>
        <v>3000000</v>
      </c>
      <c r="O36" s="9"/>
      <c r="P36" s="9"/>
      <c r="Q36" s="9"/>
      <c r="R36" s="9"/>
      <c r="S36" s="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</row>
    <row r="37" spans="1:63" x14ac:dyDescent="0.25">
      <c r="A37" s="47"/>
      <c r="B37" s="41" t="s">
        <v>92</v>
      </c>
      <c r="C37" s="101">
        <f>SUM(C8:C36)</f>
        <v>4.3999999999999995</v>
      </c>
      <c r="D37" s="101">
        <f>SUM(D8:D36)</f>
        <v>2.0950000000000002</v>
      </c>
      <c r="E37" s="101">
        <f t="shared" ref="E37:L37" si="1">SUM(E8:E36)</f>
        <v>0</v>
      </c>
      <c r="F37" s="101">
        <f t="shared" si="1"/>
        <v>0</v>
      </c>
      <c r="G37" s="101">
        <f t="shared" si="1"/>
        <v>0</v>
      </c>
      <c r="H37" s="101">
        <f>SUM(H8:H36)</f>
        <v>0.13</v>
      </c>
      <c r="I37" s="101">
        <f>SUM(I8:I36)</f>
        <v>0.35</v>
      </c>
      <c r="J37" s="101">
        <f t="shared" si="1"/>
        <v>0</v>
      </c>
      <c r="K37" s="101">
        <f t="shared" si="1"/>
        <v>0</v>
      </c>
      <c r="L37" s="101">
        <f t="shared" si="1"/>
        <v>0</v>
      </c>
      <c r="M37" s="101"/>
      <c r="N37" s="42">
        <f>SUM(N8:N36)</f>
        <v>69770000</v>
      </c>
    </row>
    <row r="38" spans="1:63" x14ac:dyDescent="0.25">
      <c r="A38" s="47"/>
      <c r="B38" s="41" t="s">
        <v>94</v>
      </c>
      <c r="C38" s="102">
        <f>C37+D37+H37+I37</f>
        <v>6.9749999999999988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4"/>
      <c r="N38" s="42"/>
    </row>
    <row r="39" spans="1:63" x14ac:dyDescent="0.25">
      <c r="C39" s="43"/>
      <c r="D39" s="40"/>
      <c r="H39" s="40"/>
      <c r="I39" s="40"/>
      <c r="N39" s="43"/>
    </row>
    <row r="40" spans="1:63" x14ac:dyDescent="0.25">
      <c r="H40" t="s">
        <v>95</v>
      </c>
    </row>
    <row r="42" spans="1:63" x14ac:dyDescent="0.25">
      <c r="N42" s="40"/>
    </row>
  </sheetData>
  <mergeCells count="19">
    <mergeCell ref="C38:M38"/>
    <mergeCell ref="A35:A36"/>
    <mergeCell ref="A15:A16"/>
    <mergeCell ref="B15:B16"/>
    <mergeCell ref="B19:B20"/>
    <mergeCell ref="A19:A20"/>
    <mergeCell ref="B29:B30"/>
    <mergeCell ref="A29:A30"/>
    <mergeCell ref="B35:B36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5"/>
  <sheetViews>
    <sheetView zoomScale="85" zoomScaleNormal="85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F31" sqref="C31:H32"/>
    </sheetView>
  </sheetViews>
  <sheetFormatPr defaultRowHeight="18.75" x14ac:dyDescent="0.3"/>
  <cols>
    <col min="1" max="1" width="6" style="3" customWidth="1"/>
    <col min="2" max="2" width="21.62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28" customWidth="1"/>
    <col min="11" max="11" width="7.25" style="3" customWidth="1"/>
    <col min="12" max="12" width="21" style="24" customWidth="1"/>
    <col min="13" max="13" width="14.25" style="24" bestFit="1" customWidth="1"/>
    <col min="14" max="79" width="9" style="24"/>
    <col min="80" max="16384" width="9" style="3"/>
  </cols>
  <sheetData>
    <row r="1" spans="1:79" x14ac:dyDescent="0.3">
      <c r="A1" s="80" t="s">
        <v>103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79" ht="21.75" customHeight="1" x14ac:dyDescent="0.3">
      <c r="A2" s="81" t="str">
        <f>'Lam Nghiep'!A3:N3</f>
        <v>(Kèm theo Thông báo  số 79/TB-UBND ngày 10/11/2025 của UBND xã Tân Kỳ)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79" ht="28.5" customHeight="1" x14ac:dyDescent="0.3">
      <c r="A3" s="76" t="s">
        <v>13</v>
      </c>
      <c r="B3" s="76" t="s">
        <v>42</v>
      </c>
      <c r="C3" s="76" t="s">
        <v>14</v>
      </c>
      <c r="D3" s="76"/>
      <c r="E3" s="76"/>
      <c r="F3" s="82" t="s">
        <v>15</v>
      </c>
      <c r="G3" s="82"/>
      <c r="H3" s="82"/>
      <c r="I3" s="76" t="s">
        <v>29</v>
      </c>
      <c r="J3" s="83" t="s">
        <v>30</v>
      </c>
      <c r="K3" s="76" t="s">
        <v>31</v>
      </c>
    </row>
    <row r="4" spans="1:79" ht="15.75" customHeight="1" x14ac:dyDescent="0.3">
      <c r="A4" s="76"/>
      <c r="B4" s="76"/>
      <c r="C4" s="76" t="s">
        <v>16</v>
      </c>
      <c r="D4" s="76"/>
      <c r="E4" s="76"/>
      <c r="F4" s="76" t="s">
        <v>16</v>
      </c>
      <c r="G4" s="76"/>
      <c r="H4" s="76"/>
      <c r="I4" s="76"/>
      <c r="J4" s="83"/>
      <c r="K4" s="76"/>
    </row>
    <row r="5" spans="1:79" ht="72.75" customHeight="1" x14ac:dyDescent="0.3">
      <c r="A5" s="76"/>
      <c r="B5" s="76"/>
      <c r="C5" s="21" t="s">
        <v>18</v>
      </c>
      <c r="D5" s="21" t="s">
        <v>19</v>
      </c>
      <c r="E5" s="21" t="s">
        <v>20</v>
      </c>
      <c r="F5" s="21" t="s">
        <v>24</v>
      </c>
      <c r="G5" s="21" t="s">
        <v>25</v>
      </c>
      <c r="H5" s="21" t="s">
        <v>26</v>
      </c>
      <c r="I5" s="76"/>
      <c r="J5" s="83"/>
      <c r="K5" s="76"/>
    </row>
    <row r="6" spans="1:79" ht="20.25" customHeight="1" x14ac:dyDescent="0.3">
      <c r="A6" s="76"/>
      <c r="B6" s="76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22" t="s">
        <v>32</v>
      </c>
      <c r="J6" s="37" t="s">
        <v>33</v>
      </c>
      <c r="K6" s="13"/>
    </row>
    <row r="7" spans="1:79" s="61" customFormat="1" ht="14.25" customHeight="1" x14ac:dyDescent="0.3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37">
        <v>9</v>
      </c>
      <c r="K7" s="22">
        <v>10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</row>
    <row r="8" spans="1:79" ht="23.25" customHeight="1" x14ac:dyDescent="0.3">
      <c r="A8" s="17"/>
      <c r="B8" s="17" t="s">
        <v>63</v>
      </c>
      <c r="C8" s="5"/>
      <c r="D8" s="5"/>
      <c r="E8" s="5"/>
      <c r="F8" s="5"/>
      <c r="G8" s="5"/>
      <c r="H8" s="5"/>
      <c r="I8" s="5"/>
      <c r="J8" s="7">
        <f t="shared" ref="J8:J15" si="0">(E8+H8)*I8</f>
        <v>0</v>
      </c>
      <c r="K8" s="5"/>
    </row>
    <row r="9" spans="1:79" ht="23.25" customHeight="1" x14ac:dyDescent="0.3">
      <c r="A9" s="17"/>
      <c r="B9" s="72" t="s">
        <v>101</v>
      </c>
      <c r="C9" s="5"/>
      <c r="D9" s="5"/>
      <c r="E9" s="5"/>
      <c r="F9" s="5"/>
      <c r="G9" s="5"/>
      <c r="H9" s="5"/>
      <c r="I9" s="5"/>
      <c r="J9" s="7"/>
      <c r="K9" s="5"/>
    </row>
    <row r="10" spans="1:79" ht="23.25" customHeight="1" x14ac:dyDescent="0.3">
      <c r="A10" s="5">
        <v>1</v>
      </c>
      <c r="B10" s="30" t="s">
        <v>50</v>
      </c>
      <c r="C10" s="5"/>
      <c r="D10" s="5"/>
      <c r="E10" s="5">
        <v>4.8000000000000001E-2</v>
      </c>
      <c r="F10" s="5"/>
      <c r="G10" s="5"/>
      <c r="H10" s="5"/>
      <c r="I10" s="19">
        <v>10000000</v>
      </c>
      <c r="J10" s="7">
        <f>(E10+H10)*I10</f>
        <v>480000</v>
      </c>
      <c r="K10" s="5"/>
    </row>
    <row r="11" spans="1:79" ht="23.25" customHeight="1" x14ac:dyDescent="0.3">
      <c r="A11" s="5">
        <v>2</v>
      </c>
      <c r="B11" s="30" t="s">
        <v>52</v>
      </c>
      <c r="C11" s="5"/>
      <c r="D11" s="5"/>
      <c r="E11" s="5">
        <v>2.1059999999999999E-2</v>
      </c>
      <c r="F11" s="5"/>
      <c r="G11" s="5"/>
      <c r="H11" s="5"/>
      <c r="I11" s="19">
        <v>10000000</v>
      </c>
      <c r="J11" s="7">
        <f t="shared" si="0"/>
        <v>210600</v>
      </c>
      <c r="K11" s="5"/>
    </row>
    <row r="12" spans="1:79" ht="23.25" customHeight="1" x14ac:dyDescent="0.3">
      <c r="A12" s="5">
        <v>3</v>
      </c>
      <c r="B12" s="30" t="s">
        <v>65</v>
      </c>
      <c r="C12" s="5"/>
      <c r="D12" s="5"/>
      <c r="E12" s="5">
        <v>1.6E-2</v>
      </c>
      <c r="F12" s="5"/>
      <c r="G12" s="5"/>
      <c r="H12" s="5"/>
      <c r="I12" s="19">
        <v>10000000</v>
      </c>
      <c r="J12" s="7">
        <f t="shared" si="0"/>
        <v>160000</v>
      </c>
      <c r="K12" s="5"/>
    </row>
    <row r="13" spans="1:79" ht="23.25" customHeight="1" x14ac:dyDescent="0.3">
      <c r="A13" s="5">
        <v>4</v>
      </c>
      <c r="B13" s="30" t="s">
        <v>46</v>
      </c>
      <c r="C13" s="5"/>
      <c r="D13" s="5"/>
      <c r="E13" s="5">
        <v>7.0000000000000007E-2</v>
      </c>
      <c r="F13" s="5"/>
      <c r="G13" s="5"/>
      <c r="H13" s="5"/>
      <c r="I13" s="19">
        <v>10000000</v>
      </c>
      <c r="J13" s="7">
        <f t="shared" si="0"/>
        <v>700000.00000000012</v>
      </c>
      <c r="K13" s="5"/>
    </row>
    <row r="14" spans="1:79" ht="23.25" customHeight="1" x14ac:dyDescent="0.3">
      <c r="A14" s="5">
        <v>5</v>
      </c>
      <c r="B14" s="30" t="s">
        <v>68</v>
      </c>
      <c r="C14" s="5"/>
      <c r="D14" s="5"/>
      <c r="E14" s="5">
        <v>0.1</v>
      </c>
      <c r="F14" s="5"/>
      <c r="G14" s="5"/>
      <c r="H14" s="5"/>
      <c r="I14" s="19">
        <v>10000000</v>
      </c>
      <c r="J14" s="7">
        <f t="shared" si="0"/>
        <v>1000000</v>
      </c>
      <c r="K14" s="5"/>
    </row>
    <row r="15" spans="1:79" ht="23.25" customHeight="1" x14ac:dyDescent="0.3">
      <c r="A15" s="5">
        <v>6</v>
      </c>
      <c r="B15" s="30" t="s">
        <v>70</v>
      </c>
      <c r="C15" s="5"/>
      <c r="D15" s="5"/>
      <c r="E15" s="5">
        <v>0.05</v>
      </c>
      <c r="F15" s="5"/>
      <c r="G15" s="5"/>
      <c r="H15" s="5"/>
      <c r="I15" s="19">
        <v>10000000</v>
      </c>
      <c r="J15" s="7">
        <f t="shared" si="0"/>
        <v>500000</v>
      </c>
      <c r="K15" s="5"/>
    </row>
    <row r="16" spans="1:79" ht="23.25" customHeight="1" x14ac:dyDescent="0.3">
      <c r="A16" s="5">
        <v>7</v>
      </c>
      <c r="B16" s="30" t="s">
        <v>51</v>
      </c>
      <c r="C16" s="5"/>
      <c r="D16" s="5"/>
      <c r="E16" s="5">
        <v>0.02</v>
      </c>
      <c r="F16" s="5"/>
      <c r="G16" s="5"/>
      <c r="H16" s="5"/>
      <c r="I16" s="19">
        <v>10000000</v>
      </c>
      <c r="J16" s="7">
        <f t="shared" ref="J16:J29" si="1">(E16+H16)*I16</f>
        <v>200000</v>
      </c>
      <c r="K16" s="5"/>
    </row>
    <row r="17" spans="1:79" ht="23.25" customHeight="1" x14ac:dyDescent="0.3">
      <c r="A17" s="5">
        <v>8</v>
      </c>
      <c r="B17" s="30" t="s">
        <v>62</v>
      </c>
      <c r="C17" s="5"/>
      <c r="D17" s="5"/>
      <c r="E17" s="5">
        <v>0.04</v>
      </c>
      <c r="F17" s="5"/>
      <c r="G17" s="5"/>
      <c r="H17" s="5"/>
      <c r="I17" s="19">
        <v>10000000</v>
      </c>
      <c r="J17" s="7">
        <f t="shared" si="1"/>
        <v>400000</v>
      </c>
      <c r="K17" s="5"/>
    </row>
    <row r="18" spans="1:79" ht="23.25" customHeight="1" x14ac:dyDescent="0.3">
      <c r="A18" s="5">
        <v>9</v>
      </c>
      <c r="B18" s="30" t="s">
        <v>74</v>
      </c>
      <c r="C18" s="5"/>
      <c r="D18" s="5"/>
      <c r="E18" s="5">
        <v>3.5000000000000003E-2</v>
      </c>
      <c r="F18" s="5"/>
      <c r="G18" s="5"/>
      <c r="H18" s="5"/>
      <c r="I18" s="19">
        <v>10000000</v>
      </c>
      <c r="J18" s="7">
        <f t="shared" si="1"/>
        <v>350000.00000000006</v>
      </c>
      <c r="K18" s="5"/>
    </row>
    <row r="19" spans="1:79" ht="23.25" customHeight="1" x14ac:dyDescent="0.3">
      <c r="A19" s="5">
        <v>10</v>
      </c>
      <c r="B19" s="30" t="s">
        <v>48</v>
      </c>
      <c r="C19" s="5"/>
      <c r="D19" s="5"/>
      <c r="E19" s="5">
        <v>6.5000000000000002E-2</v>
      </c>
      <c r="F19" s="5"/>
      <c r="G19" s="5"/>
      <c r="H19" s="5"/>
      <c r="I19" s="19">
        <v>10000000</v>
      </c>
      <c r="J19" s="7">
        <f t="shared" si="1"/>
        <v>650000</v>
      </c>
      <c r="K19" s="5"/>
    </row>
    <row r="20" spans="1:79" ht="23.25" customHeight="1" x14ac:dyDescent="0.3">
      <c r="A20" s="5">
        <v>11</v>
      </c>
      <c r="B20" s="30" t="s">
        <v>77</v>
      </c>
      <c r="C20" s="5"/>
      <c r="D20" s="5"/>
      <c r="E20" s="5">
        <v>6.6000000000000003E-2</v>
      </c>
      <c r="F20" s="5"/>
      <c r="G20" s="5"/>
      <c r="H20" s="5"/>
      <c r="I20" s="19">
        <v>10000000</v>
      </c>
      <c r="J20" s="7">
        <f t="shared" si="1"/>
        <v>660000</v>
      </c>
      <c r="K20" s="5"/>
    </row>
    <row r="21" spans="1:79" ht="23.25" customHeight="1" x14ac:dyDescent="0.3">
      <c r="A21" s="5">
        <v>12</v>
      </c>
      <c r="B21" s="54" t="s">
        <v>56</v>
      </c>
      <c r="C21" s="5"/>
      <c r="D21" s="5"/>
      <c r="E21" s="5">
        <v>1.2E-2</v>
      </c>
      <c r="F21" s="5"/>
      <c r="G21" s="5"/>
      <c r="H21" s="5"/>
      <c r="I21" s="19">
        <v>10000000</v>
      </c>
      <c r="J21" s="7">
        <f t="shared" si="1"/>
        <v>120000</v>
      </c>
      <c r="K21" s="5"/>
    </row>
    <row r="22" spans="1:79" ht="23.25" customHeight="1" x14ac:dyDescent="0.3">
      <c r="A22" s="5">
        <v>13</v>
      </c>
      <c r="B22" s="5" t="s">
        <v>80</v>
      </c>
      <c r="C22" s="5"/>
      <c r="D22" s="5"/>
      <c r="E22" s="5">
        <v>3.5000000000000003E-2</v>
      </c>
      <c r="F22" s="5"/>
      <c r="G22" s="5"/>
      <c r="H22" s="5"/>
      <c r="I22" s="19">
        <v>10000000</v>
      </c>
      <c r="J22" s="7">
        <f t="shared" si="1"/>
        <v>350000.00000000006</v>
      </c>
      <c r="K22" s="5"/>
    </row>
    <row r="23" spans="1:79" ht="23.25" customHeight="1" x14ac:dyDescent="0.3">
      <c r="A23" s="5">
        <v>14</v>
      </c>
      <c r="B23" s="30" t="s">
        <v>81</v>
      </c>
      <c r="C23" s="5"/>
      <c r="D23" s="5"/>
      <c r="E23" s="5">
        <v>0.04</v>
      </c>
      <c r="F23" s="5"/>
      <c r="G23" s="5"/>
      <c r="H23" s="5"/>
      <c r="I23" s="19">
        <v>10000000</v>
      </c>
      <c r="J23" s="7">
        <f t="shared" si="1"/>
        <v>400000</v>
      </c>
      <c r="K23" s="5"/>
    </row>
    <row r="24" spans="1:79" ht="23.25" customHeight="1" x14ac:dyDescent="0.3">
      <c r="A24" s="5">
        <v>15</v>
      </c>
      <c r="B24" s="30" t="s">
        <v>83</v>
      </c>
      <c r="C24" s="5"/>
      <c r="D24" s="5"/>
      <c r="E24" s="5">
        <v>0.03</v>
      </c>
      <c r="F24" s="5"/>
      <c r="G24" s="5"/>
      <c r="H24" s="5"/>
      <c r="I24" s="19">
        <v>10000000</v>
      </c>
      <c r="J24" s="7">
        <f t="shared" si="1"/>
        <v>300000</v>
      </c>
      <c r="K24" s="5"/>
    </row>
    <row r="25" spans="1:79" ht="23.25" customHeight="1" x14ac:dyDescent="0.3">
      <c r="A25" s="5">
        <v>16</v>
      </c>
      <c r="B25" s="30" t="s">
        <v>59</v>
      </c>
      <c r="C25" s="5"/>
      <c r="D25" s="5"/>
      <c r="E25" s="5">
        <v>0.05</v>
      </c>
      <c r="F25" s="5"/>
      <c r="G25" s="5"/>
      <c r="H25" s="5"/>
      <c r="I25" s="19">
        <v>10000000</v>
      </c>
      <c r="J25" s="7">
        <f t="shared" si="1"/>
        <v>500000</v>
      </c>
      <c r="K25" s="5"/>
    </row>
    <row r="26" spans="1:79" ht="23.25" customHeight="1" x14ac:dyDescent="0.3">
      <c r="A26" s="5">
        <v>17</v>
      </c>
      <c r="B26" s="30" t="s">
        <v>84</v>
      </c>
      <c r="C26" s="5"/>
      <c r="D26" s="5"/>
      <c r="E26" s="5">
        <v>0.02</v>
      </c>
      <c r="F26" s="5"/>
      <c r="G26" s="5"/>
      <c r="H26" s="5"/>
      <c r="I26" s="19">
        <v>10000000</v>
      </c>
      <c r="J26" s="7">
        <f t="shared" si="1"/>
        <v>200000</v>
      </c>
      <c r="K26" s="5"/>
    </row>
    <row r="27" spans="1:79" ht="23.25" customHeight="1" x14ac:dyDescent="0.3">
      <c r="A27" s="5">
        <v>18</v>
      </c>
      <c r="B27" s="30" t="s">
        <v>61</v>
      </c>
      <c r="C27" s="5"/>
      <c r="D27" s="5"/>
      <c r="E27" s="5">
        <v>3.5000000000000003E-2</v>
      </c>
      <c r="F27" s="5"/>
      <c r="G27" s="5"/>
      <c r="H27" s="5"/>
      <c r="I27" s="19">
        <v>10000000</v>
      </c>
      <c r="J27" s="7">
        <f t="shared" si="1"/>
        <v>350000.00000000006</v>
      </c>
      <c r="K27" s="5"/>
    </row>
    <row r="28" spans="1:79" ht="23.25" customHeight="1" x14ac:dyDescent="0.3">
      <c r="A28" s="5">
        <v>19</v>
      </c>
      <c r="B28" s="30" t="s">
        <v>100</v>
      </c>
      <c r="C28" s="5"/>
      <c r="D28" s="5"/>
      <c r="E28" s="5">
        <v>0.04</v>
      </c>
      <c r="F28" s="5"/>
      <c r="G28" s="5"/>
      <c r="H28" s="5"/>
      <c r="I28" s="19">
        <v>10000000</v>
      </c>
      <c r="J28" s="7">
        <f t="shared" si="1"/>
        <v>400000</v>
      </c>
      <c r="K28" s="5"/>
    </row>
    <row r="29" spans="1:79" ht="23.25" customHeight="1" x14ac:dyDescent="0.3">
      <c r="A29" s="5">
        <v>20</v>
      </c>
      <c r="B29" s="30" t="s">
        <v>55</v>
      </c>
      <c r="C29" s="5"/>
      <c r="D29" s="5"/>
      <c r="E29" s="5">
        <v>1.4999999999999999E-2</v>
      </c>
      <c r="F29" s="5"/>
      <c r="G29" s="5"/>
      <c r="H29" s="5"/>
      <c r="I29" s="19">
        <v>10000000</v>
      </c>
      <c r="J29" s="7">
        <f t="shared" si="1"/>
        <v>150000</v>
      </c>
      <c r="K29" s="5"/>
    </row>
    <row r="30" spans="1:79" ht="23.25" customHeight="1" x14ac:dyDescent="0.3">
      <c r="A30" s="5">
        <v>21</v>
      </c>
      <c r="B30" s="39" t="s">
        <v>89</v>
      </c>
      <c r="C30" s="5"/>
      <c r="D30" s="5"/>
      <c r="E30" s="5">
        <v>2.1999999999999999E-2</v>
      </c>
      <c r="F30" s="5"/>
      <c r="G30" s="5"/>
      <c r="H30" s="5"/>
      <c r="I30" s="19">
        <v>10000000</v>
      </c>
      <c r="J30" s="7">
        <f>(E30+H30)*I30</f>
        <v>220000</v>
      </c>
      <c r="K30" s="5"/>
      <c r="N30" s="24">
        <f>300/1000</f>
        <v>0.3</v>
      </c>
    </row>
    <row r="31" spans="1:79" s="58" customFormat="1" x14ac:dyDescent="0.3">
      <c r="A31" s="56"/>
      <c r="B31" s="56" t="s">
        <v>92</v>
      </c>
      <c r="C31" s="97"/>
      <c r="D31" s="97"/>
      <c r="E31" s="97">
        <f>SUM(E8:E30)</f>
        <v>0.83006000000000024</v>
      </c>
      <c r="F31" s="97">
        <f>SUM(F8:F30)</f>
        <v>0</v>
      </c>
      <c r="G31" s="97">
        <f>SUM(G8:G30)</f>
        <v>0</v>
      </c>
      <c r="H31" s="97">
        <f>SUM(H8:H30)</f>
        <v>0</v>
      </c>
      <c r="I31" s="59"/>
      <c r="J31" s="59">
        <f>SUM(J8:J30)</f>
        <v>8300600</v>
      </c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</row>
    <row r="32" spans="1:79" x14ac:dyDescent="0.3">
      <c r="A32" s="17"/>
      <c r="B32" s="17" t="s">
        <v>96</v>
      </c>
      <c r="C32" s="98">
        <f>E31+H31</f>
        <v>0.83006000000000024</v>
      </c>
      <c r="D32" s="99"/>
      <c r="E32" s="99"/>
      <c r="F32" s="99"/>
      <c r="G32" s="99"/>
      <c r="H32" s="100"/>
      <c r="I32" s="17"/>
      <c r="J32" s="55"/>
      <c r="K32" s="17"/>
    </row>
    <row r="35" spans="5:5" x14ac:dyDescent="0.3">
      <c r="E35" s="28"/>
    </row>
  </sheetData>
  <mergeCells count="12">
    <mergeCell ref="C32:H32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3" zoomScale="71" zoomScaleNormal="71" workbookViewId="0">
      <pane xSplit="12" topLeftCell="M1" activePane="topRight" state="frozen"/>
      <selection activeCell="A7" sqref="A7"/>
      <selection pane="topRight" activeCell="D26" sqref="C26:I27"/>
    </sheetView>
  </sheetViews>
  <sheetFormatPr defaultRowHeight="18.75" x14ac:dyDescent="0.3"/>
  <cols>
    <col min="1" max="1" width="5.5" style="65" customWidth="1"/>
    <col min="2" max="2" width="24.375" style="3" customWidth="1"/>
    <col min="3" max="3" width="9.375" style="3" customWidth="1"/>
    <col min="4" max="4" width="17" style="3" customWidth="1"/>
    <col min="5" max="5" width="22.75" style="3" customWidth="1"/>
    <col min="6" max="6" width="9" style="3" customWidth="1"/>
    <col min="7" max="7" width="9.625" style="3" customWidth="1"/>
    <col min="8" max="8" width="16.5" style="3" customWidth="1"/>
    <col min="9" max="9" width="22" style="3" customWidth="1"/>
    <col min="10" max="10" width="18.5" style="3" hidden="1" customWidth="1"/>
    <col min="11" max="11" width="15.875" style="18" bestFit="1" customWidth="1"/>
    <col min="12" max="12" width="24" style="3" customWidth="1"/>
    <col min="13" max="16384" width="9" style="3"/>
  </cols>
  <sheetData>
    <row r="1" spans="1:13" ht="29.25" customHeight="1" x14ac:dyDescent="0.3">
      <c r="A1" s="80" t="s">
        <v>104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19.5" customHeight="1" x14ac:dyDescent="0.3">
      <c r="A2" s="84" t="str">
        <f>Lua!A2</f>
        <v>(Kèm theo Thông báo  số 79/TB-UBND ngày 10/11/2025 của UBND xã Tân Kỳ)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23.25" customHeight="1" x14ac:dyDescent="0.3">
      <c r="A3" s="85" t="s">
        <v>13</v>
      </c>
      <c r="B3" s="85" t="s">
        <v>45</v>
      </c>
      <c r="C3" s="85" t="s">
        <v>14</v>
      </c>
      <c r="D3" s="85"/>
      <c r="E3" s="85"/>
      <c r="F3" s="85"/>
      <c r="G3" s="85" t="s">
        <v>15</v>
      </c>
      <c r="H3" s="85"/>
      <c r="I3" s="85"/>
      <c r="J3" s="85"/>
      <c r="K3" s="86" t="s">
        <v>29</v>
      </c>
      <c r="L3" s="87" t="s">
        <v>30</v>
      </c>
      <c r="M3" s="12"/>
    </row>
    <row r="4" spans="1:13" x14ac:dyDescent="0.3">
      <c r="A4" s="85"/>
      <c r="B4" s="85"/>
      <c r="C4" s="85" t="s">
        <v>36</v>
      </c>
      <c r="D4" s="85"/>
      <c r="E4" s="85"/>
      <c r="F4" s="85"/>
      <c r="G4" s="85" t="s">
        <v>36</v>
      </c>
      <c r="H4" s="85"/>
      <c r="I4" s="85"/>
      <c r="J4" s="85"/>
      <c r="K4" s="86"/>
      <c r="L4" s="87"/>
      <c r="M4" s="12"/>
    </row>
    <row r="5" spans="1:13" ht="135" customHeight="1" x14ac:dyDescent="0.3">
      <c r="A5" s="85"/>
      <c r="B5" s="85"/>
      <c r="C5" s="33" t="s">
        <v>38</v>
      </c>
      <c r="D5" s="33" t="s">
        <v>39</v>
      </c>
      <c r="E5" s="33" t="s">
        <v>98</v>
      </c>
      <c r="F5" s="33" t="s">
        <v>40</v>
      </c>
      <c r="G5" s="33" t="s">
        <v>37</v>
      </c>
      <c r="H5" s="33" t="s">
        <v>41</v>
      </c>
      <c r="I5" s="33" t="s">
        <v>98</v>
      </c>
      <c r="J5" s="33" t="s">
        <v>40</v>
      </c>
      <c r="K5" s="86"/>
      <c r="L5" s="87"/>
      <c r="M5" s="12"/>
    </row>
    <row r="6" spans="1:13" x14ac:dyDescent="0.3">
      <c r="A6" s="13"/>
      <c r="B6" s="13"/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36" t="s">
        <v>32</v>
      </c>
      <c r="L6" s="37" t="s">
        <v>33</v>
      </c>
      <c r="M6" s="12"/>
    </row>
    <row r="7" spans="1:13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  <c r="M7" s="12"/>
    </row>
    <row r="8" spans="1:13" x14ac:dyDescent="0.3">
      <c r="A8" s="62"/>
      <c r="B8" s="63" t="s">
        <v>63</v>
      </c>
      <c r="C8" s="5"/>
      <c r="D8" s="5"/>
      <c r="E8" s="5"/>
      <c r="F8" s="5"/>
      <c r="G8" s="5"/>
      <c r="H8" s="5"/>
      <c r="I8" s="5"/>
      <c r="J8" s="5"/>
      <c r="K8" s="19"/>
      <c r="L8" s="7">
        <f t="shared" ref="L8:L11" si="0">(C8+D8+E8+G8+H8+I8)*K8</f>
        <v>0</v>
      </c>
    </row>
    <row r="9" spans="1:13" x14ac:dyDescent="0.3">
      <c r="A9" s="62"/>
      <c r="B9" s="72" t="s">
        <v>101</v>
      </c>
      <c r="C9" s="5"/>
      <c r="D9" s="5"/>
      <c r="E9" s="5"/>
      <c r="F9" s="5"/>
      <c r="G9" s="5"/>
      <c r="H9" s="5"/>
      <c r="I9" s="5"/>
      <c r="J9" s="5"/>
      <c r="K9" s="19"/>
      <c r="L9" s="7"/>
    </row>
    <row r="10" spans="1:13" x14ac:dyDescent="0.3">
      <c r="A10" s="52">
        <v>1</v>
      </c>
      <c r="B10" s="35" t="s">
        <v>58</v>
      </c>
      <c r="C10" s="5"/>
      <c r="D10" s="5"/>
      <c r="E10" s="5">
        <v>0.2</v>
      </c>
      <c r="F10" s="5"/>
      <c r="G10" s="5"/>
      <c r="H10" s="5"/>
      <c r="I10" s="5"/>
      <c r="J10" s="5"/>
      <c r="K10" s="19">
        <v>30000000</v>
      </c>
      <c r="L10" s="7">
        <f t="shared" si="0"/>
        <v>6000000</v>
      </c>
    </row>
    <row r="11" spans="1:13" x14ac:dyDescent="0.3">
      <c r="A11" s="52">
        <v>2</v>
      </c>
      <c r="B11" s="35" t="s">
        <v>65</v>
      </c>
      <c r="C11" s="5"/>
      <c r="D11" s="5"/>
      <c r="E11" s="5">
        <v>0.15</v>
      </c>
      <c r="F11" s="5"/>
      <c r="G11" s="5"/>
      <c r="H11" s="5"/>
      <c r="I11" s="5"/>
      <c r="J11" s="5"/>
      <c r="K11" s="19">
        <v>30000000</v>
      </c>
      <c r="L11" s="7">
        <f t="shared" si="0"/>
        <v>4500000</v>
      </c>
    </row>
    <row r="12" spans="1:13" x14ac:dyDescent="0.3">
      <c r="A12" s="52">
        <v>3</v>
      </c>
      <c r="B12" s="64" t="s">
        <v>67</v>
      </c>
      <c r="C12" s="5"/>
      <c r="D12" s="5"/>
      <c r="E12" s="5">
        <v>2.128E-2</v>
      </c>
      <c r="F12" s="5"/>
      <c r="G12" s="5"/>
      <c r="H12" s="5"/>
      <c r="I12" s="5"/>
      <c r="J12" s="5"/>
      <c r="K12" s="19">
        <v>30000000</v>
      </c>
      <c r="L12" s="7">
        <f t="shared" ref="L12:L25" si="1">(C12+D12+E12+G12+H12+I12)*K12</f>
        <v>638400</v>
      </c>
    </row>
    <row r="13" spans="1:13" x14ac:dyDescent="0.3">
      <c r="A13" s="52">
        <v>4</v>
      </c>
      <c r="B13" s="35" t="s">
        <v>69</v>
      </c>
      <c r="C13" s="5"/>
      <c r="D13" s="5"/>
      <c r="E13" s="5">
        <v>0.08</v>
      </c>
      <c r="F13" s="5"/>
      <c r="G13" s="5"/>
      <c r="H13" s="5"/>
      <c r="I13" s="5"/>
      <c r="J13" s="5"/>
      <c r="K13" s="19">
        <v>30000000</v>
      </c>
      <c r="L13" s="7">
        <f t="shared" si="1"/>
        <v>2400000</v>
      </c>
    </row>
    <row r="14" spans="1:13" x14ac:dyDescent="0.3">
      <c r="A14" s="52">
        <v>5</v>
      </c>
      <c r="B14" s="35" t="s">
        <v>71</v>
      </c>
      <c r="C14" s="5"/>
      <c r="D14" s="5"/>
      <c r="E14" s="5">
        <v>0.1</v>
      </c>
      <c r="F14" s="5"/>
      <c r="G14" s="5"/>
      <c r="H14" s="5"/>
      <c r="I14" s="5"/>
      <c r="J14" s="5"/>
      <c r="K14" s="19">
        <v>30000000</v>
      </c>
      <c r="L14" s="7">
        <f t="shared" si="1"/>
        <v>3000000</v>
      </c>
    </row>
    <row r="15" spans="1:13" x14ac:dyDescent="0.3">
      <c r="A15" s="52">
        <v>6</v>
      </c>
      <c r="B15" s="35" t="s">
        <v>49</v>
      </c>
      <c r="C15" s="5"/>
      <c r="D15" s="5"/>
      <c r="E15" s="5">
        <v>0.2</v>
      </c>
      <c r="F15" s="5"/>
      <c r="G15" s="5"/>
      <c r="H15" s="5"/>
      <c r="I15" s="5"/>
      <c r="J15" s="5"/>
      <c r="K15" s="19">
        <v>30000000</v>
      </c>
      <c r="L15" s="7">
        <f t="shared" si="1"/>
        <v>6000000</v>
      </c>
    </row>
    <row r="16" spans="1:13" x14ac:dyDescent="0.3">
      <c r="A16" s="52">
        <v>7</v>
      </c>
      <c r="B16" s="64" t="s">
        <v>73</v>
      </c>
      <c r="C16" s="5"/>
      <c r="D16" s="5"/>
      <c r="E16" s="5">
        <v>0.06</v>
      </c>
      <c r="F16" s="5"/>
      <c r="G16" s="5"/>
      <c r="H16" s="5"/>
      <c r="I16" s="5"/>
      <c r="J16" s="5"/>
      <c r="K16" s="19">
        <v>30000000</v>
      </c>
      <c r="L16" s="7">
        <f t="shared" si="1"/>
        <v>1800000</v>
      </c>
    </row>
    <row r="17" spans="1:12" x14ac:dyDescent="0.3">
      <c r="A17" s="52">
        <v>8</v>
      </c>
      <c r="B17" s="35" t="s">
        <v>60</v>
      </c>
      <c r="C17" s="5">
        <v>0.25</v>
      </c>
      <c r="D17" s="5"/>
      <c r="E17" s="5"/>
      <c r="F17" s="5"/>
      <c r="G17" s="5"/>
      <c r="H17" s="5"/>
      <c r="I17" s="5"/>
      <c r="J17" s="5"/>
      <c r="K17" s="19">
        <v>12000000</v>
      </c>
      <c r="L17" s="7">
        <f t="shared" si="1"/>
        <v>3000000</v>
      </c>
    </row>
    <row r="18" spans="1:12" x14ac:dyDescent="0.3">
      <c r="A18" s="52">
        <v>9</v>
      </c>
      <c r="B18" s="35" t="s">
        <v>56</v>
      </c>
      <c r="C18" s="5"/>
      <c r="D18" s="5"/>
      <c r="E18" s="5">
        <f>0.025+0.3</f>
        <v>0.32500000000000001</v>
      </c>
      <c r="F18" s="5"/>
      <c r="G18" s="5"/>
      <c r="H18" s="5"/>
      <c r="I18" s="5"/>
      <c r="J18" s="5"/>
      <c r="K18" s="19">
        <v>30000000</v>
      </c>
      <c r="L18" s="7">
        <f t="shared" si="1"/>
        <v>9750000</v>
      </c>
    </row>
    <row r="19" spans="1:12" x14ac:dyDescent="0.3">
      <c r="A19" s="52">
        <v>10</v>
      </c>
      <c r="B19" s="35" t="s">
        <v>78</v>
      </c>
      <c r="C19" s="5"/>
      <c r="D19" s="5"/>
      <c r="E19" s="5">
        <v>0.08</v>
      </c>
      <c r="F19" s="5"/>
      <c r="G19" s="5"/>
      <c r="H19" s="5"/>
      <c r="I19" s="5"/>
      <c r="J19" s="5"/>
      <c r="K19" s="19">
        <v>30000000</v>
      </c>
      <c r="L19" s="7">
        <f t="shared" si="1"/>
        <v>2400000</v>
      </c>
    </row>
    <row r="20" spans="1:12" x14ac:dyDescent="0.3">
      <c r="A20" s="52">
        <v>11</v>
      </c>
      <c r="B20" s="35" t="s">
        <v>79</v>
      </c>
      <c r="C20" s="5"/>
      <c r="D20" s="5"/>
      <c r="E20" s="5">
        <v>0.1</v>
      </c>
      <c r="F20" s="5"/>
      <c r="G20" s="5"/>
      <c r="H20" s="5"/>
      <c r="I20" s="5"/>
      <c r="J20" s="5"/>
      <c r="K20" s="19">
        <v>30000000</v>
      </c>
      <c r="L20" s="7">
        <f t="shared" si="1"/>
        <v>3000000</v>
      </c>
    </row>
    <row r="21" spans="1:12" x14ac:dyDescent="0.3">
      <c r="A21" s="52">
        <v>12</v>
      </c>
      <c r="B21" s="64" t="s">
        <v>80</v>
      </c>
      <c r="C21" s="5"/>
      <c r="D21" s="5"/>
      <c r="E21" s="5">
        <v>0.02</v>
      </c>
      <c r="F21" s="5"/>
      <c r="G21" s="5"/>
      <c r="H21" s="5"/>
      <c r="I21" s="5"/>
      <c r="J21" s="5"/>
      <c r="K21" s="19">
        <v>30000000</v>
      </c>
      <c r="L21" s="7">
        <f t="shared" si="1"/>
        <v>600000</v>
      </c>
    </row>
    <row r="22" spans="1:12" ht="18" customHeight="1" x14ac:dyDescent="0.3">
      <c r="A22" s="52">
        <v>13</v>
      </c>
      <c r="B22" s="64" t="s">
        <v>82</v>
      </c>
      <c r="C22" s="5"/>
      <c r="D22" s="5"/>
      <c r="E22" s="5"/>
      <c r="F22" s="5"/>
      <c r="G22" s="5"/>
      <c r="H22" s="5"/>
      <c r="I22" s="5">
        <v>0.3</v>
      </c>
      <c r="J22" s="5"/>
      <c r="K22" s="19">
        <v>15000000</v>
      </c>
      <c r="L22" s="7">
        <f t="shared" si="1"/>
        <v>4500000</v>
      </c>
    </row>
    <row r="23" spans="1:12" x14ac:dyDescent="0.3">
      <c r="A23" s="52">
        <v>14</v>
      </c>
      <c r="B23" s="64" t="s">
        <v>90</v>
      </c>
      <c r="C23" s="5"/>
      <c r="D23" s="5"/>
      <c r="E23" s="5">
        <v>0.03</v>
      </c>
      <c r="F23" s="5"/>
      <c r="G23" s="5"/>
      <c r="H23" s="5"/>
      <c r="I23" s="5"/>
      <c r="J23" s="5"/>
      <c r="K23" s="19">
        <v>30000000</v>
      </c>
      <c r="L23" s="7">
        <f t="shared" si="1"/>
        <v>900000</v>
      </c>
    </row>
    <row r="24" spans="1:12" x14ac:dyDescent="0.3">
      <c r="A24" s="52">
        <v>15</v>
      </c>
      <c r="B24" s="35" t="s">
        <v>53</v>
      </c>
      <c r="C24" s="5"/>
      <c r="D24" s="5"/>
      <c r="E24" s="5"/>
      <c r="F24" s="5"/>
      <c r="G24" s="5"/>
      <c r="H24" s="5"/>
      <c r="I24" s="5">
        <v>0.03</v>
      </c>
      <c r="J24" s="5"/>
      <c r="K24" s="19">
        <v>15000000</v>
      </c>
      <c r="L24" s="7">
        <f t="shared" si="1"/>
        <v>450000</v>
      </c>
    </row>
    <row r="25" spans="1:12" x14ac:dyDescent="0.3">
      <c r="A25" s="52">
        <v>16</v>
      </c>
      <c r="B25" s="35" t="s">
        <v>88</v>
      </c>
      <c r="C25" s="5"/>
      <c r="D25" s="5"/>
      <c r="E25" s="5"/>
      <c r="F25" s="5"/>
      <c r="G25" s="5"/>
      <c r="H25" s="5"/>
      <c r="I25" s="5">
        <v>0.1</v>
      </c>
      <c r="J25" s="5"/>
      <c r="K25" s="19">
        <v>15000000</v>
      </c>
      <c r="L25" s="7">
        <f t="shared" si="1"/>
        <v>1500000</v>
      </c>
    </row>
    <row r="26" spans="1:12" s="53" customFormat="1" x14ac:dyDescent="0.3">
      <c r="A26" s="62"/>
      <c r="B26" s="17" t="s">
        <v>92</v>
      </c>
      <c r="C26" s="93">
        <f>SUM(C8:C25)</f>
        <v>0.25</v>
      </c>
      <c r="D26" s="93">
        <f t="shared" ref="D26:J26" si="2">SUM(D8:D25)</f>
        <v>0</v>
      </c>
      <c r="E26" s="93">
        <f>SUM(E8:E25)</f>
        <v>1.3662800000000002</v>
      </c>
      <c r="F26" s="93">
        <f t="shared" si="2"/>
        <v>0</v>
      </c>
      <c r="G26" s="93">
        <f t="shared" si="2"/>
        <v>0</v>
      </c>
      <c r="H26" s="93">
        <f t="shared" si="2"/>
        <v>0</v>
      </c>
      <c r="I26" s="93">
        <f>SUM(I8:I25)</f>
        <v>0.42999999999999994</v>
      </c>
      <c r="J26" s="17">
        <f t="shared" si="2"/>
        <v>0</v>
      </c>
      <c r="K26" s="55"/>
      <c r="L26" s="55">
        <f>SUM(L10:L25)</f>
        <v>50438400</v>
      </c>
    </row>
    <row r="27" spans="1:12" x14ac:dyDescent="0.3">
      <c r="A27" s="52"/>
      <c r="B27" s="17" t="s">
        <v>97</v>
      </c>
      <c r="C27" s="94">
        <f>C26+D26+E26+G26+H26+I26</f>
        <v>2.0462800000000003</v>
      </c>
      <c r="D27" s="95"/>
      <c r="E27" s="95"/>
      <c r="F27" s="95"/>
      <c r="G27" s="95"/>
      <c r="H27" s="95"/>
      <c r="I27" s="96"/>
      <c r="J27" s="5"/>
      <c r="K27" s="19"/>
      <c r="L27" s="5"/>
    </row>
    <row r="31" spans="1:12" x14ac:dyDescent="0.3">
      <c r="L31" s="28"/>
    </row>
    <row r="32" spans="1:12" x14ac:dyDescent="0.3">
      <c r="L32" s="28"/>
    </row>
    <row r="33" spans="12:12" x14ac:dyDescent="0.3">
      <c r="L33" s="28"/>
    </row>
    <row r="34" spans="12:12" x14ac:dyDescent="0.3">
      <c r="L34" s="28"/>
    </row>
    <row r="35" spans="12:12" x14ac:dyDescent="0.3">
      <c r="L35" s="28"/>
    </row>
    <row r="40" spans="12:12" x14ac:dyDescent="0.3">
      <c r="L40" s="28" t="e">
        <f>C26*#REF!</f>
        <v>#REF!</v>
      </c>
    </row>
    <row r="41" spans="12:12" x14ac:dyDescent="0.3">
      <c r="L41" s="28" t="e">
        <f>D26*#REF!</f>
        <v>#REF!</v>
      </c>
    </row>
    <row r="42" spans="12:12" x14ac:dyDescent="0.3">
      <c r="L42" s="28" t="e">
        <f>E26*#REF!</f>
        <v>#REF!</v>
      </c>
    </row>
    <row r="43" spans="12:12" x14ac:dyDescent="0.3">
      <c r="L43" s="28" t="e">
        <f>G26*#REF!</f>
        <v>#REF!</v>
      </c>
    </row>
    <row r="44" spans="12:12" x14ac:dyDescent="0.3">
      <c r="L44" s="28" t="e">
        <f>H26*#REF!</f>
        <v>#REF!</v>
      </c>
    </row>
    <row r="45" spans="12:12" x14ac:dyDescent="0.3">
      <c r="L45" s="28" t="e">
        <f>I26*#REF!</f>
        <v>#REF!</v>
      </c>
    </row>
    <row r="46" spans="12:12" x14ac:dyDescent="0.3">
      <c r="L46" s="28" t="e">
        <f>SUM(L40:L45)</f>
        <v>#REF!</v>
      </c>
    </row>
    <row r="48" spans="12:12" x14ac:dyDescent="0.3">
      <c r="L48" s="28" t="e">
        <f>L46+Lua!J31+'Lam Nghiep'!N37+Ao!H19+#REF!</f>
        <v>#REF!</v>
      </c>
    </row>
  </sheetData>
  <mergeCells count="11">
    <mergeCell ref="C27:I27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opLeftCell="A13" zoomScale="77" zoomScaleNormal="77" workbookViewId="0">
      <selection activeCell="C29" sqref="C29:H30"/>
    </sheetView>
  </sheetViews>
  <sheetFormatPr defaultRowHeight="18.75" x14ac:dyDescent="0.3"/>
  <cols>
    <col min="1" max="1" width="4.625" style="3" customWidth="1"/>
    <col min="2" max="2" width="26.75" style="3" customWidth="1"/>
    <col min="3" max="3" width="20" style="3" customWidth="1"/>
    <col min="4" max="4" width="19.25" style="3" customWidth="1"/>
    <col min="5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28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80" t="s">
        <v>105</v>
      </c>
      <c r="B1" s="80"/>
      <c r="C1" s="80"/>
      <c r="D1" s="80"/>
      <c r="E1" s="80"/>
      <c r="F1" s="80"/>
      <c r="G1" s="80"/>
      <c r="H1" s="80"/>
      <c r="I1" s="80"/>
      <c r="J1" s="80"/>
    </row>
    <row r="2" spans="1:48" ht="21" customHeight="1" x14ac:dyDescent="0.3">
      <c r="A2" s="84" t="str">
        <f>'cay lao nam'!A2:L2</f>
        <v>(Kèm theo Thông báo  số 79/TB-UBND ngày 10/11/2025 của UBND xã Tân Kỳ)</v>
      </c>
      <c r="B2" s="84"/>
      <c r="C2" s="84"/>
      <c r="D2" s="84"/>
      <c r="E2" s="84"/>
      <c r="F2" s="84"/>
      <c r="G2" s="84"/>
      <c r="H2" s="84"/>
      <c r="I2" s="84"/>
      <c r="J2" s="84"/>
    </row>
    <row r="3" spans="1:48" ht="19.5" customHeight="1" x14ac:dyDescent="0.3">
      <c r="A3" s="76" t="s">
        <v>13</v>
      </c>
      <c r="B3" s="76" t="s">
        <v>45</v>
      </c>
      <c r="C3" s="76" t="s">
        <v>14</v>
      </c>
      <c r="D3" s="76"/>
      <c r="E3" s="76"/>
      <c r="F3" s="76" t="s">
        <v>15</v>
      </c>
      <c r="G3" s="76"/>
      <c r="H3" s="76"/>
      <c r="I3" s="83" t="s">
        <v>34</v>
      </c>
      <c r="J3" s="76" t="s">
        <v>30</v>
      </c>
      <c r="K3" s="12"/>
      <c r="L3" s="12"/>
      <c r="M3" s="12"/>
      <c r="N3" s="12"/>
      <c r="O3" s="12"/>
    </row>
    <row r="4" spans="1:48" ht="15.75" customHeight="1" x14ac:dyDescent="0.3">
      <c r="A4" s="76"/>
      <c r="B4" s="76"/>
      <c r="C4" s="76" t="s">
        <v>17</v>
      </c>
      <c r="D4" s="76"/>
      <c r="E4" s="76"/>
      <c r="F4" s="76" t="s">
        <v>17</v>
      </c>
      <c r="G4" s="76"/>
      <c r="H4" s="76"/>
      <c r="I4" s="83"/>
      <c r="J4" s="76"/>
      <c r="K4" s="12"/>
      <c r="L4" s="12"/>
      <c r="M4" s="12"/>
      <c r="N4" s="12"/>
      <c r="O4" s="12"/>
    </row>
    <row r="5" spans="1:48" ht="79.5" customHeight="1" x14ac:dyDescent="0.3">
      <c r="A5" s="76"/>
      <c r="B5" s="76"/>
      <c r="C5" s="21" t="s">
        <v>21</v>
      </c>
      <c r="D5" s="21" t="s">
        <v>22</v>
      </c>
      <c r="E5" s="21" t="s">
        <v>23</v>
      </c>
      <c r="F5" s="21" t="s">
        <v>21</v>
      </c>
      <c r="G5" s="21" t="s">
        <v>27</v>
      </c>
      <c r="H5" s="21" t="s">
        <v>28</v>
      </c>
      <c r="I5" s="83"/>
      <c r="J5" s="76"/>
      <c r="K5" s="12"/>
      <c r="L5" s="12"/>
      <c r="M5" s="12"/>
      <c r="N5" s="12"/>
      <c r="O5" s="12"/>
    </row>
    <row r="6" spans="1:48" s="67" customFormat="1" ht="19.5" customHeight="1" x14ac:dyDescent="0.3">
      <c r="A6" s="22"/>
      <c r="B6" s="22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37" t="s">
        <v>43</v>
      </c>
      <c r="J6" s="22" t="s">
        <v>44</v>
      </c>
      <c r="K6" s="66"/>
      <c r="L6" s="66"/>
      <c r="M6" s="66"/>
      <c r="N6" s="66"/>
      <c r="O6" s="66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</row>
    <row r="7" spans="1:48" ht="14.25" customHeight="1" x14ac:dyDescent="0.3">
      <c r="A7" s="13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37">
        <v>8</v>
      </c>
      <c r="J7" s="22">
        <v>9</v>
      </c>
      <c r="K7" s="12"/>
      <c r="L7" s="12"/>
      <c r="M7" s="12"/>
      <c r="N7" s="12"/>
      <c r="O7" s="12"/>
    </row>
    <row r="8" spans="1:48" x14ac:dyDescent="0.3">
      <c r="A8" s="62"/>
      <c r="B8" s="63" t="s">
        <v>63</v>
      </c>
      <c r="C8" s="5"/>
      <c r="D8" s="5"/>
      <c r="E8" s="5"/>
      <c r="F8" s="5"/>
      <c r="G8" s="5"/>
      <c r="H8" s="5"/>
      <c r="I8" s="7"/>
      <c r="J8" s="7">
        <f t="shared" ref="J8:J28" si="0">(C8+D8+E8+F8+G8+H8)*I8</f>
        <v>0</v>
      </c>
    </row>
    <row r="9" spans="1:48" x14ac:dyDescent="0.3">
      <c r="A9" s="62"/>
      <c r="B9" s="72" t="s">
        <v>101</v>
      </c>
      <c r="C9" s="5"/>
      <c r="D9" s="5"/>
      <c r="E9" s="5"/>
      <c r="F9" s="5"/>
      <c r="G9" s="5"/>
      <c r="H9" s="5"/>
      <c r="I9" s="7"/>
      <c r="J9" s="7"/>
    </row>
    <row r="10" spans="1:48" s="25" customFormat="1" x14ac:dyDescent="0.3">
      <c r="A10" s="52">
        <v>1</v>
      </c>
      <c r="B10" s="64" t="s">
        <v>66</v>
      </c>
      <c r="C10" s="5"/>
      <c r="D10" s="5"/>
      <c r="E10" s="5">
        <v>0.3</v>
      </c>
      <c r="F10" s="5"/>
      <c r="G10" s="5"/>
      <c r="H10" s="5"/>
      <c r="I10" s="7">
        <v>15000000</v>
      </c>
      <c r="J10" s="7">
        <f t="shared" si="0"/>
        <v>4500000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25" customFormat="1" x14ac:dyDescent="0.3">
      <c r="A11" s="52">
        <v>2</v>
      </c>
      <c r="B11" s="35" t="s">
        <v>69</v>
      </c>
      <c r="C11" s="5"/>
      <c r="D11" s="5">
        <v>0.5</v>
      </c>
      <c r="E11" s="5"/>
      <c r="F11" s="5"/>
      <c r="G11" s="5"/>
      <c r="H11" s="5"/>
      <c r="I11" s="7">
        <v>10000000</v>
      </c>
      <c r="J11" s="7">
        <f t="shared" si="0"/>
        <v>5000000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25" customFormat="1" x14ac:dyDescent="0.3">
      <c r="A12" s="52">
        <v>3</v>
      </c>
      <c r="B12" s="35" t="s">
        <v>51</v>
      </c>
      <c r="C12" s="5"/>
      <c r="D12" s="5"/>
      <c r="E12" s="5"/>
      <c r="F12" s="5"/>
      <c r="G12" s="5"/>
      <c r="H12" s="5">
        <v>0.3</v>
      </c>
      <c r="I12" s="7">
        <v>7500000</v>
      </c>
      <c r="J12" s="7">
        <f t="shared" si="0"/>
        <v>2250000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25" customFormat="1" x14ac:dyDescent="0.3">
      <c r="A13" s="52">
        <v>4</v>
      </c>
      <c r="B13" s="35" t="s">
        <v>62</v>
      </c>
      <c r="C13" s="5"/>
      <c r="D13" s="5">
        <v>0.3</v>
      </c>
      <c r="E13" s="5"/>
      <c r="F13" s="5"/>
      <c r="G13" s="5"/>
      <c r="H13" s="5"/>
      <c r="I13" s="7">
        <v>10000000</v>
      </c>
      <c r="J13" s="7">
        <f t="shared" si="0"/>
        <v>3000000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25" customFormat="1" x14ac:dyDescent="0.3">
      <c r="A14" s="52">
        <v>5</v>
      </c>
      <c r="B14" s="64" t="s">
        <v>73</v>
      </c>
      <c r="C14" s="5"/>
      <c r="D14" s="5">
        <v>0.05</v>
      </c>
      <c r="E14" s="5"/>
      <c r="F14" s="5"/>
      <c r="G14" s="5"/>
      <c r="H14" s="5"/>
      <c r="I14" s="7">
        <v>10000000</v>
      </c>
      <c r="J14" s="7">
        <f t="shared" si="0"/>
        <v>500000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25" customFormat="1" x14ac:dyDescent="0.3">
      <c r="A15" s="52">
        <v>6</v>
      </c>
      <c r="B15" s="35" t="s">
        <v>57</v>
      </c>
      <c r="C15" s="5"/>
      <c r="D15" s="5"/>
      <c r="E15" s="5">
        <v>0.02</v>
      </c>
      <c r="F15" s="5"/>
      <c r="G15" s="5"/>
      <c r="H15" s="5"/>
      <c r="I15" s="7">
        <v>15000000</v>
      </c>
      <c r="J15" s="7">
        <f t="shared" si="0"/>
        <v>300000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25" customFormat="1" x14ac:dyDescent="0.3">
      <c r="A16" s="52">
        <v>7</v>
      </c>
      <c r="B16" s="64" t="s">
        <v>76</v>
      </c>
      <c r="C16" s="5"/>
      <c r="D16" s="5"/>
      <c r="E16" s="5">
        <v>0.2</v>
      </c>
      <c r="F16" s="5"/>
      <c r="G16" s="5"/>
      <c r="H16" s="5"/>
      <c r="I16" s="7">
        <v>15000000</v>
      </c>
      <c r="J16" s="7">
        <f t="shared" si="0"/>
        <v>3000000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25" customFormat="1" ht="31.5" customHeight="1" x14ac:dyDescent="0.3">
      <c r="A17" s="52">
        <v>8</v>
      </c>
      <c r="B17" s="35" t="s">
        <v>54</v>
      </c>
      <c r="C17" s="5"/>
      <c r="D17" s="5">
        <v>3.5000000000000003E-2</v>
      </c>
      <c r="E17" s="5"/>
      <c r="F17" s="5"/>
      <c r="G17" s="5"/>
      <c r="H17" s="5"/>
      <c r="I17" s="7">
        <v>10000000</v>
      </c>
      <c r="J17" s="7">
        <f t="shared" si="0"/>
        <v>350000.00000000006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25" customFormat="1" x14ac:dyDescent="0.3">
      <c r="A18" s="88">
        <v>9</v>
      </c>
      <c r="B18" s="79" t="s">
        <v>60</v>
      </c>
      <c r="C18" s="5"/>
      <c r="D18" s="5"/>
      <c r="E18" s="5">
        <v>0.25</v>
      </c>
      <c r="F18" s="5"/>
      <c r="G18" s="5"/>
      <c r="H18" s="5"/>
      <c r="I18" s="7">
        <v>15000000</v>
      </c>
      <c r="J18" s="7">
        <f>(C18+D18+E18+F18+G18+H18)*I18</f>
        <v>3750000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25" customFormat="1" x14ac:dyDescent="0.3">
      <c r="A19" s="88"/>
      <c r="B19" s="79"/>
      <c r="C19" s="5"/>
      <c r="D19" s="5"/>
      <c r="E19" s="5">
        <v>0.5</v>
      </c>
      <c r="F19" s="5"/>
      <c r="G19" s="5"/>
      <c r="H19" s="5"/>
      <c r="I19" s="7">
        <v>15000000</v>
      </c>
      <c r="J19" s="7">
        <f t="shared" si="0"/>
        <v>7500000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25" customFormat="1" x14ac:dyDescent="0.3">
      <c r="A20" s="52">
        <v>10</v>
      </c>
      <c r="B20" s="35" t="s">
        <v>78</v>
      </c>
      <c r="C20" s="5"/>
      <c r="D20" s="5">
        <v>0.2</v>
      </c>
      <c r="E20" s="5"/>
      <c r="F20" s="5"/>
      <c r="G20" s="5"/>
      <c r="H20" s="5"/>
      <c r="I20" s="7">
        <v>10000000</v>
      </c>
      <c r="J20" s="7">
        <f t="shared" si="0"/>
        <v>2000000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25" customFormat="1" x14ac:dyDescent="0.3">
      <c r="A21" s="52">
        <v>11</v>
      </c>
      <c r="B21" s="64" t="s">
        <v>80</v>
      </c>
      <c r="C21" s="5"/>
      <c r="D21" s="5"/>
      <c r="E21" s="5">
        <v>7.0000000000000007E-2</v>
      </c>
      <c r="F21" s="5"/>
      <c r="G21" s="5"/>
      <c r="H21" s="5"/>
      <c r="I21" s="7">
        <v>15000000</v>
      </c>
      <c r="J21" s="7">
        <f t="shared" si="0"/>
        <v>1050000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25" customFormat="1" x14ac:dyDescent="0.3">
      <c r="A22" s="52">
        <v>12</v>
      </c>
      <c r="B22" s="35" t="s">
        <v>59</v>
      </c>
      <c r="C22" s="5"/>
      <c r="D22" s="5">
        <v>0.1</v>
      </c>
      <c r="E22" s="5"/>
      <c r="F22" s="5"/>
      <c r="G22" s="5"/>
      <c r="H22" s="5"/>
      <c r="I22" s="7">
        <v>10000000</v>
      </c>
      <c r="J22" s="7">
        <f t="shared" si="0"/>
        <v>1000000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5" customFormat="1" x14ac:dyDescent="0.3">
      <c r="A23" s="52">
        <v>13</v>
      </c>
      <c r="B23" s="35" t="s">
        <v>47</v>
      </c>
      <c r="C23" s="5"/>
      <c r="D23" s="5">
        <v>0.03</v>
      </c>
      <c r="E23" s="5"/>
      <c r="F23" s="5"/>
      <c r="G23" s="5"/>
      <c r="H23" s="5"/>
      <c r="I23" s="7">
        <v>10000000</v>
      </c>
      <c r="J23" s="7">
        <f t="shared" si="0"/>
        <v>300000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25" customFormat="1" x14ac:dyDescent="0.3">
      <c r="A24" s="88">
        <v>14</v>
      </c>
      <c r="B24" s="79" t="s">
        <v>61</v>
      </c>
      <c r="C24" s="5"/>
      <c r="D24" s="5">
        <v>0.05</v>
      </c>
      <c r="E24" s="5"/>
      <c r="F24" s="5"/>
      <c r="G24" s="5"/>
      <c r="H24" s="5"/>
      <c r="I24" s="7">
        <v>10000000</v>
      </c>
      <c r="J24" s="7">
        <f t="shared" si="0"/>
        <v>500000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25" customFormat="1" x14ac:dyDescent="0.3">
      <c r="A25" s="88"/>
      <c r="B25" s="79"/>
      <c r="C25" s="5"/>
      <c r="D25" s="5"/>
      <c r="E25" s="5">
        <v>0.05</v>
      </c>
      <c r="F25" s="5"/>
      <c r="G25" s="5"/>
      <c r="H25" s="5"/>
      <c r="I25" s="7">
        <v>15000000</v>
      </c>
      <c r="J25" s="7">
        <f t="shared" si="0"/>
        <v>750000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25" customFormat="1" x14ac:dyDescent="0.3">
      <c r="A26" s="88"/>
      <c r="B26" s="79"/>
      <c r="C26" s="5"/>
      <c r="D26" s="5"/>
      <c r="E26" s="5">
        <v>0.01</v>
      </c>
      <c r="F26" s="5"/>
      <c r="G26" s="5"/>
      <c r="H26" s="5"/>
      <c r="I26" s="7">
        <v>15000000</v>
      </c>
      <c r="J26" s="7">
        <f t="shared" si="0"/>
        <v>150000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25" customFormat="1" x14ac:dyDescent="0.3">
      <c r="A27" s="52">
        <v>15</v>
      </c>
      <c r="B27" s="64" t="s">
        <v>85</v>
      </c>
      <c r="C27" s="5"/>
      <c r="D27" s="5"/>
      <c r="E27" s="5">
        <v>0.03</v>
      </c>
      <c r="F27" s="5"/>
      <c r="G27" s="5"/>
      <c r="H27" s="5"/>
      <c r="I27" s="7">
        <v>15000000</v>
      </c>
      <c r="J27" s="7">
        <f t="shared" si="0"/>
        <v>450000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25" customFormat="1" x14ac:dyDescent="0.3">
      <c r="A28" s="52">
        <v>16</v>
      </c>
      <c r="B28" s="35" t="s">
        <v>55</v>
      </c>
      <c r="C28" s="5"/>
      <c r="D28" s="5">
        <v>0.2</v>
      </c>
      <c r="E28" s="5"/>
      <c r="F28" s="5"/>
      <c r="G28" s="5"/>
      <c r="H28" s="5"/>
      <c r="I28" s="7">
        <v>10000000</v>
      </c>
      <c r="J28" s="7">
        <f t="shared" si="0"/>
        <v>2000000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20" customFormat="1" x14ac:dyDescent="0.3">
      <c r="A29" s="17"/>
      <c r="B29" s="17" t="s">
        <v>92</v>
      </c>
      <c r="C29" s="91">
        <f t="shared" ref="C29:H29" si="1">SUM(C8:C28)</f>
        <v>0</v>
      </c>
      <c r="D29" s="91">
        <f t="shared" si="1"/>
        <v>1.4650000000000003</v>
      </c>
      <c r="E29" s="91">
        <f t="shared" si="1"/>
        <v>1.4300000000000002</v>
      </c>
      <c r="F29" s="91">
        <f t="shared" si="1"/>
        <v>0</v>
      </c>
      <c r="G29" s="91">
        <f t="shared" si="1"/>
        <v>0</v>
      </c>
      <c r="H29" s="91">
        <f t="shared" si="1"/>
        <v>0.3</v>
      </c>
      <c r="I29" s="55"/>
      <c r="J29" s="55">
        <f>SUM(J8:J28)</f>
        <v>38350000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</row>
    <row r="30" spans="1:48" s="20" customFormat="1" x14ac:dyDescent="0.3">
      <c r="A30" s="17"/>
      <c r="B30" s="17" t="s">
        <v>99</v>
      </c>
      <c r="C30" s="92">
        <f>C29+D29+E29+F29+G29+H29</f>
        <v>3.1950000000000003</v>
      </c>
      <c r="D30" s="92"/>
      <c r="E30" s="92"/>
      <c r="F30" s="92"/>
      <c r="G30" s="92"/>
      <c r="H30" s="92"/>
      <c r="I30" s="55"/>
      <c r="J30" s="17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</row>
    <row r="37" spans="10:10" x14ac:dyDescent="0.3">
      <c r="J37" s="28"/>
    </row>
    <row r="38" spans="10:10" x14ac:dyDescent="0.3">
      <c r="J38" s="28"/>
    </row>
    <row r="39" spans="10:10" x14ac:dyDescent="0.3">
      <c r="J39" s="28"/>
    </row>
    <row r="40" spans="10:10" x14ac:dyDescent="0.3">
      <c r="J40" s="28"/>
    </row>
    <row r="44" spans="10:10" x14ac:dyDescent="0.3">
      <c r="J44" s="28" t="e">
        <f>C29*#REF!</f>
        <v>#REF!</v>
      </c>
    </row>
    <row r="45" spans="10:10" x14ac:dyDescent="0.3">
      <c r="J45" s="28" t="e">
        <f>D29*#REF!</f>
        <v>#REF!</v>
      </c>
    </row>
    <row r="46" spans="10:10" x14ac:dyDescent="0.3">
      <c r="J46" s="28" t="e">
        <f>E29*#REF!</f>
        <v>#REF!</v>
      </c>
    </row>
    <row r="47" spans="10:10" x14ac:dyDescent="0.3">
      <c r="J47" s="28" t="e">
        <f>G29*#REF!</f>
        <v>#REF!</v>
      </c>
    </row>
    <row r="48" spans="10:10" x14ac:dyDescent="0.3">
      <c r="J48" s="28" t="e">
        <f>H29*#REF!</f>
        <v>#REF!</v>
      </c>
    </row>
    <row r="49" spans="10:10" x14ac:dyDescent="0.3">
      <c r="J49" s="28" t="e">
        <f>SUM(J44:J48)</f>
        <v>#REF!</v>
      </c>
    </row>
  </sheetData>
  <mergeCells count="15">
    <mergeCell ref="A2:J2"/>
    <mergeCell ref="C30:H30"/>
    <mergeCell ref="B24:B26"/>
    <mergeCell ref="A24:A26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18:B19"/>
    <mergeCell ref="A18:A19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6" topLeftCell="A16" activePane="bottomLeft" state="frozen"/>
      <selection pane="bottomLeft" activeCell="F19" sqref="F19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4.6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73" t="s">
        <v>106</v>
      </c>
      <c r="B2" s="73"/>
      <c r="C2" s="73"/>
      <c r="D2" s="73"/>
      <c r="E2" s="73"/>
      <c r="F2" s="73"/>
      <c r="G2" s="73"/>
      <c r="H2" s="73"/>
      <c r="I2" s="73"/>
    </row>
    <row r="3" spans="1:12" x14ac:dyDescent="0.25">
      <c r="A3" s="89" t="str">
        <f>'Hang nam'!A2:J2</f>
        <v>(Kèm theo Thông báo  số 79/TB-UBND ngày 10/11/2025 của UBND xã Tân Kỳ)</v>
      </c>
      <c r="B3" s="89"/>
      <c r="C3" s="89"/>
      <c r="D3" s="89"/>
      <c r="E3" s="89"/>
      <c r="F3" s="89"/>
      <c r="G3" s="89"/>
      <c r="H3" s="89"/>
      <c r="I3" s="89"/>
    </row>
    <row r="4" spans="1:12" ht="52.5" customHeight="1" x14ac:dyDescent="0.25">
      <c r="A4" s="76" t="s">
        <v>0</v>
      </c>
      <c r="B4" s="76" t="s">
        <v>42</v>
      </c>
      <c r="C4" s="76" t="s">
        <v>1</v>
      </c>
      <c r="D4" s="76" t="s">
        <v>9</v>
      </c>
      <c r="E4" s="76" t="s">
        <v>10</v>
      </c>
      <c r="F4" s="76" t="s">
        <v>11</v>
      </c>
      <c r="G4" s="76" t="s">
        <v>35</v>
      </c>
      <c r="H4" s="76" t="s">
        <v>30</v>
      </c>
      <c r="I4" s="76" t="s">
        <v>31</v>
      </c>
      <c r="J4" s="10"/>
      <c r="K4" s="10"/>
      <c r="L4" s="10"/>
    </row>
    <row r="5" spans="1:12" ht="30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10"/>
      <c r="K5" s="10"/>
      <c r="L5" s="10"/>
    </row>
    <row r="6" spans="1:12" ht="33" customHeight="1" x14ac:dyDescent="0.25">
      <c r="A6" s="76"/>
      <c r="B6" s="76"/>
      <c r="C6" s="51" t="s">
        <v>7</v>
      </c>
      <c r="D6" s="51" t="s">
        <v>12</v>
      </c>
      <c r="E6" s="51" t="s">
        <v>91</v>
      </c>
      <c r="F6" s="51" t="s">
        <v>12</v>
      </c>
      <c r="G6" s="51" t="s">
        <v>32</v>
      </c>
      <c r="H6" s="51" t="s">
        <v>33</v>
      </c>
      <c r="I6" s="8"/>
      <c r="J6" s="10"/>
      <c r="K6" s="68"/>
      <c r="L6" s="10"/>
    </row>
    <row r="7" spans="1:12" x14ac:dyDescent="0.25">
      <c r="A7" s="8"/>
      <c r="B7" s="51">
        <v>1</v>
      </c>
      <c r="C7" s="51">
        <v>2</v>
      </c>
      <c r="D7" s="51">
        <v>3</v>
      </c>
      <c r="E7" s="51">
        <v>4</v>
      </c>
      <c r="F7" s="51">
        <v>5</v>
      </c>
      <c r="G7" s="51">
        <v>6</v>
      </c>
      <c r="H7" s="51">
        <v>7</v>
      </c>
      <c r="I7" s="51">
        <v>8</v>
      </c>
      <c r="J7" s="10"/>
      <c r="K7" s="10"/>
      <c r="L7" s="10"/>
    </row>
    <row r="8" spans="1:12" s="10" customFormat="1" x14ac:dyDescent="0.25">
      <c r="A8" s="8"/>
      <c r="B8" s="21"/>
      <c r="C8" s="8"/>
      <c r="D8" s="8"/>
      <c r="E8" s="8"/>
      <c r="F8" s="8"/>
      <c r="G8" s="8"/>
      <c r="H8" s="8"/>
      <c r="I8" s="8"/>
    </row>
    <row r="9" spans="1:12" s="3" customFormat="1" ht="21" customHeight="1" x14ac:dyDescent="0.3">
      <c r="A9" s="34"/>
      <c r="B9" s="17" t="s">
        <v>63</v>
      </c>
      <c r="C9" s="13"/>
      <c r="D9" s="13"/>
      <c r="E9" s="13"/>
      <c r="F9" s="15"/>
      <c r="G9" s="4"/>
      <c r="H9" s="14">
        <f t="shared" ref="H9:H18" si="0">G9*F9</f>
        <v>0</v>
      </c>
      <c r="I9" s="13"/>
      <c r="J9" s="28"/>
    </row>
    <row r="10" spans="1:12" s="3" customFormat="1" ht="21" customHeight="1" x14ac:dyDescent="0.3">
      <c r="A10" s="70"/>
      <c r="B10" s="72" t="s">
        <v>101</v>
      </c>
      <c r="C10" s="13"/>
      <c r="D10" s="13"/>
      <c r="E10" s="13"/>
      <c r="F10" s="15"/>
      <c r="G10" s="4"/>
      <c r="H10" s="14"/>
      <c r="I10" s="13"/>
      <c r="J10" s="28"/>
    </row>
    <row r="11" spans="1:12" s="25" customFormat="1" ht="21" customHeight="1" x14ac:dyDescent="0.3">
      <c r="A11" s="13">
        <v>1</v>
      </c>
      <c r="B11" s="30" t="s">
        <v>65</v>
      </c>
      <c r="C11" s="13"/>
      <c r="D11" s="13"/>
      <c r="E11" s="13"/>
      <c r="F11" s="15">
        <v>0.1</v>
      </c>
      <c r="G11" s="4">
        <v>15000000</v>
      </c>
      <c r="H11" s="14">
        <f t="shared" si="0"/>
        <v>1500000</v>
      </c>
      <c r="I11" s="13"/>
      <c r="J11" s="28"/>
      <c r="K11" s="3"/>
      <c r="L11" s="3"/>
    </row>
    <row r="12" spans="1:12" s="25" customFormat="1" ht="21" customHeight="1" x14ac:dyDescent="0.3">
      <c r="A12" s="13">
        <v>2</v>
      </c>
      <c r="B12" s="5" t="s">
        <v>66</v>
      </c>
      <c r="C12" s="13"/>
      <c r="D12" s="13"/>
      <c r="E12" s="13"/>
      <c r="F12" s="15">
        <v>0.02</v>
      </c>
      <c r="G12" s="4">
        <v>15000000</v>
      </c>
      <c r="H12" s="14">
        <f t="shared" si="0"/>
        <v>300000</v>
      </c>
      <c r="I12" s="13"/>
      <c r="J12" s="28"/>
      <c r="K12" s="3"/>
      <c r="L12" s="3"/>
    </row>
    <row r="13" spans="1:12" s="25" customFormat="1" ht="21" customHeight="1" x14ac:dyDescent="0.3">
      <c r="A13" s="13">
        <v>3</v>
      </c>
      <c r="B13" s="5" t="s">
        <v>67</v>
      </c>
      <c r="C13" s="13"/>
      <c r="D13" s="13"/>
      <c r="E13" s="13"/>
      <c r="F13" s="38">
        <f>0.0001*35</f>
        <v>3.5000000000000001E-3</v>
      </c>
      <c r="G13" s="4">
        <v>15000000</v>
      </c>
      <c r="H13" s="14">
        <f t="shared" si="0"/>
        <v>52500</v>
      </c>
      <c r="I13" s="13"/>
      <c r="J13" s="28"/>
      <c r="K13" s="3"/>
      <c r="L13" s="3"/>
    </row>
    <row r="14" spans="1:12" s="25" customFormat="1" ht="21" customHeight="1" x14ac:dyDescent="0.3">
      <c r="A14" s="13">
        <v>4</v>
      </c>
      <c r="B14" s="30" t="s">
        <v>68</v>
      </c>
      <c r="C14" s="13"/>
      <c r="D14" s="13"/>
      <c r="E14" s="13"/>
      <c r="F14" s="15">
        <v>0.05</v>
      </c>
      <c r="G14" s="4">
        <v>15000000</v>
      </c>
      <c r="H14" s="14">
        <f t="shared" si="0"/>
        <v>750000</v>
      </c>
      <c r="I14" s="13"/>
      <c r="J14" s="28"/>
      <c r="K14" s="3"/>
      <c r="L14" s="3"/>
    </row>
    <row r="15" spans="1:12" s="25" customFormat="1" ht="21" customHeight="1" x14ac:dyDescent="0.3">
      <c r="A15" s="13">
        <v>5</v>
      </c>
      <c r="B15" s="30" t="s">
        <v>70</v>
      </c>
      <c r="C15" s="13"/>
      <c r="D15" s="13"/>
      <c r="E15" s="13"/>
      <c r="F15" s="15">
        <v>0.02</v>
      </c>
      <c r="G15" s="4">
        <v>15000000</v>
      </c>
      <c r="H15" s="14">
        <f t="shared" si="0"/>
        <v>300000</v>
      </c>
      <c r="I15" s="13"/>
      <c r="J15" s="28"/>
      <c r="K15" s="3"/>
      <c r="L15" s="3"/>
    </row>
    <row r="16" spans="1:12" s="25" customFormat="1" ht="21" customHeight="1" x14ac:dyDescent="0.3">
      <c r="A16" s="13">
        <v>6</v>
      </c>
      <c r="B16" s="5" t="s">
        <v>72</v>
      </c>
      <c r="C16" s="13"/>
      <c r="D16" s="13"/>
      <c r="E16" s="13"/>
      <c r="F16" s="15">
        <v>0.15</v>
      </c>
      <c r="G16" s="4">
        <v>15000000</v>
      </c>
      <c r="H16" s="14">
        <f t="shared" si="0"/>
        <v>2250000</v>
      </c>
      <c r="I16" s="13"/>
      <c r="J16" s="28"/>
      <c r="K16" s="3"/>
      <c r="L16" s="3"/>
    </row>
    <row r="17" spans="1:12" s="25" customFormat="1" ht="21" customHeight="1" x14ac:dyDescent="0.3">
      <c r="A17" s="13">
        <v>7</v>
      </c>
      <c r="B17" s="5" t="s">
        <v>73</v>
      </c>
      <c r="C17" s="13"/>
      <c r="D17" s="13"/>
      <c r="E17" s="13"/>
      <c r="F17" s="15">
        <v>0.02</v>
      </c>
      <c r="G17" s="4">
        <v>15000000</v>
      </c>
      <c r="H17" s="14">
        <f t="shared" si="0"/>
        <v>300000</v>
      </c>
      <c r="I17" s="13"/>
      <c r="J17" s="28"/>
      <c r="K17" s="3"/>
      <c r="L17" s="3"/>
    </row>
    <row r="18" spans="1:12" s="25" customFormat="1" ht="21" customHeight="1" x14ac:dyDescent="0.3">
      <c r="A18" s="13">
        <v>8</v>
      </c>
      <c r="B18" s="30" t="s">
        <v>56</v>
      </c>
      <c r="C18" s="13"/>
      <c r="D18" s="13"/>
      <c r="E18" s="13"/>
      <c r="F18" s="23">
        <v>3.4000000000000002E-2</v>
      </c>
      <c r="G18" s="4">
        <v>15000000</v>
      </c>
      <c r="H18" s="14">
        <f t="shared" si="0"/>
        <v>510000.00000000006</v>
      </c>
      <c r="I18" s="13"/>
      <c r="J18" s="28"/>
      <c r="K18" s="3"/>
      <c r="L18" s="3"/>
    </row>
    <row r="19" spans="1:12" s="10" customFormat="1" ht="25.5" customHeight="1" x14ac:dyDescent="0.3">
      <c r="A19" s="8"/>
      <c r="B19" s="17" t="s">
        <v>92</v>
      </c>
      <c r="C19" s="8"/>
      <c r="D19" s="8"/>
      <c r="E19" s="8"/>
      <c r="F19" s="90">
        <f>SUM(F11:F18)</f>
        <v>0.39750000000000008</v>
      </c>
      <c r="G19" s="11"/>
      <c r="H19" s="31">
        <f>SUM(H11:H18)</f>
        <v>5962500</v>
      </c>
      <c r="I19" s="8"/>
      <c r="J19" s="32"/>
      <c r="L19" s="27"/>
    </row>
    <row r="20" spans="1:12" x14ac:dyDescent="0.25">
      <c r="J20" s="10"/>
      <c r="K20" s="10"/>
      <c r="L20" s="10"/>
    </row>
    <row r="21" spans="1:12" x14ac:dyDescent="0.25">
      <c r="H21" s="71"/>
    </row>
    <row r="22" spans="1:12" x14ac:dyDescent="0.25">
      <c r="G22" s="71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2025-11-16T10:45:49Z</cp:lastPrinted>
  <dcterms:created xsi:type="dcterms:W3CDTF">2025-08-24T08:17:09Z</dcterms:created>
  <dcterms:modified xsi:type="dcterms:W3CDTF">2025-11-17T07:41:13Z</dcterms:modified>
</cp:coreProperties>
</file>